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3395" windowHeight="7740"/>
  </bookViews>
  <sheets>
    <sheet name="Black Scholes" sheetId="1" r:id="rId1"/>
    <sheet name="Black Scholes and dividends" sheetId="4" r:id="rId2"/>
  </sheets>
  <calcPr calcId="125725"/>
</workbook>
</file>

<file path=xl/calcChain.xml><?xml version="1.0" encoding="utf-8"?>
<calcChain xmlns="http://schemas.openxmlformats.org/spreadsheetml/2006/main">
  <c r="C17" i="4"/>
  <c r="C18" s="1"/>
  <c r="C16"/>
  <c r="C15"/>
  <c r="C36"/>
  <c r="C40" s="1"/>
  <c r="C21" i="1"/>
  <c r="C18"/>
  <c r="C17"/>
  <c r="C13"/>
  <c r="C14" s="1"/>
  <c r="C16" s="1"/>
  <c r="C21" i="4" l="1"/>
  <c r="C37"/>
  <c r="C38"/>
  <c r="C15" i="1"/>
  <c r="C20" s="1"/>
  <c r="C19" i="4" l="1"/>
  <c r="C41"/>
  <c r="C44" s="1"/>
  <c r="C39"/>
  <c r="C43" s="1"/>
  <c r="C22" l="1"/>
  <c r="C20"/>
  <c r="C24" s="1"/>
  <c r="C25" l="1"/>
</calcChain>
</file>

<file path=xl/sharedStrings.xml><?xml version="1.0" encoding="utf-8"?>
<sst xmlns="http://schemas.openxmlformats.org/spreadsheetml/2006/main" count="49" uniqueCount="22">
  <si>
    <t>http://breakingdownfinance.com</t>
  </si>
  <si>
    <t>S</t>
  </si>
  <si>
    <t>T (in year fraction)</t>
  </si>
  <si>
    <t>Time till dividend</t>
  </si>
  <si>
    <t>Dividend</t>
  </si>
  <si>
    <t>PV(Dividend)</t>
  </si>
  <si>
    <t>K</t>
  </si>
  <si>
    <t>Volatility</t>
  </si>
  <si>
    <t>d1</t>
  </si>
  <si>
    <t>d2</t>
  </si>
  <si>
    <t>Call option value</t>
  </si>
  <si>
    <t>Put option value</t>
  </si>
  <si>
    <t>N(d1)</t>
  </si>
  <si>
    <t>N(d2)</t>
  </si>
  <si>
    <t>r (continious compounding)</t>
  </si>
  <si>
    <t>N(-d1)</t>
  </si>
  <si>
    <t>N(-d2)</t>
  </si>
  <si>
    <t>Black Scholes option pricing model</t>
  </si>
  <si>
    <t>Black Scholes option pricing model with continious yield</t>
  </si>
  <si>
    <t>q (yield)</t>
  </si>
  <si>
    <t>Black Scholes option pricing model with discreet dividend</t>
  </si>
  <si>
    <t>Volatility ex dividend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</si>
</sst>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2" applyFill="1"/>
    <xf numFmtId="0" fontId="2" fillId="3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0" fontId="2" fillId="4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5" fontId="0" fillId="2" borderId="0" xfId="0" applyNumberFormat="1" applyFill="1"/>
    <xf numFmtId="2" fontId="2" fillId="4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  <color rgb="FF1E2BA6"/>
      <color rgb="FF2C3B78"/>
      <color rgb="FF3C4FA2"/>
      <color rgb="FF455B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2495550</xdr:colOff>
      <xdr:row>2</xdr:row>
      <xdr:rowOff>130193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2495550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"/>
  <sheetViews>
    <sheetView tabSelected="1" workbookViewId="0"/>
  </sheetViews>
  <sheetFormatPr defaultRowHeight="15"/>
  <cols>
    <col min="1" max="1" width="9.140625" style="1"/>
    <col min="2" max="2" width="41.140625" style="1" bestFit="1" customWidth="1"/>
    <col min="3" max="3" width="7.28515625" style="2" bestFit="1" customWidth="1"/>
    <col min="4" max="4" width="9.140625" style="1"/>
    <col min="5" max="6" width="28.85546875" style="1" bestFit="1" customWidth="1"/>
    <col min="7" max="16384" width="9.140625" style="1"/>
  </cols>
  <sheetData>
    <row r="3" spans="2:6" ht="13.5" customHeight="1"/>
    <row r="4" spans="2:6">
      <c r="B4" s="3" t="s">
        <v>0</v>
      </c>
    </row>
    <row r="6" spans="2:6">
      <c r="B6" s="11" t="s">
        <v>17</v>
      </c>
      <c r="C6" s="11"/>
    </row>
    <row r="7" spans="2:6">
      <c r="B7" s="7" t="s">
        <v>1</v>
      </c>
      <c r="C7" s="5">
        <v>30</v>
      </c>
    </row>
    <row r="8" spans="2:6">
      <c r="B8" s="7" t="s">
        <v>6</v>
      </c>
      <c r="C8" s="5">
        <v>35</v>
      </c>
    </row>
    <row r="9" spans="2:6">
      <c r="B9" s="7" t="s">
        <v>2</v>
      </c>
      <c r="C9" s="5">
        <v>0.5</v>
      </c>
    </row>
    <row r="10" spans="2:6">
      <c r="B10" s="7" t="s">
        <v>14</v>
      </c>
      <c r="C10" s="6">
        <v>0.01</v>
      </c>
    </row>
    <row r="11" spans="2:6">
      <c r="B11" s="7" t="s">
        <v>7</v>
      </c>
      <c r="C11" s="6">
        <v>0.25</v>
      </c>
    </row>
    <row r="12" spans="2:6">
      <c r="C12" s="1"/>
    </row>
    <row r="13" spans="2:6">
      <c r="B13" s="4" t="s">
        <v>8</v>
      </c>
      <c r="C13" s="8">
        <f>(LN(C7/C8)+(C10+C11^2/2)*C9)/(C11*SQRT(C9))</f>
        <v>-0.7553353093471854</v>
      </c>
    </row>
    <row r="14" spans="2:6">
      <c r="B14" s="4" t="s">
        <v>9</v>
      </c>
      <c r="C14" s="8">
        <f>C13-C11*SQRT(C9)</f>
        <v>-0.93211200464382227</v>
      </c>
    </row>
    <row r="15" spans="2:6">
      <c r="B15" s="4" t="s">
        <v>12</v>
      </c>
      <c r="C15" s="8">
        <f>NORMSDIST(C13)</f>
        <v>0.22502390884978141</v>
      </c>
      <c r="F15" s="9"/>
    </row>
    <row r="16" spans="2:6">
      <c r="B16" s="4" t="s">
        <v>13</v>
      </c>
      <c r="C16" s="8">
        <f>NORMSDIST(C14)</f>
        <v>0.17563932234306878</v>
      </c>
    </row>
    <row r="17" spans="2:3">
      <c r="B17" s="4" t="s">
        <v>15</v>
      </c>
      <c r="C17" s="8">
        <f>NORMSDIST(-C13)</f>
        <v>0.77497609115021859</v>
      </c>
    </row>
    <row r="18" spans="2:3">
      <c r="B18" s="4" t="s">
        <v>16</v>
      </c>
      <c r="C18" s="8">
        <f>NORMSDIST(-C14)</f>
        <v>0.82436067765693122</v>
      </c>
    </row>
    <row r="19" spans="2:3">
      <c r="B19" s="4"/>
      <c r="C19" s="8"/>
    </row>
    <row r="20" spans="2:3">
      <c r="B20" s="4" t="s">
        <v>10</v>
      </c>
      <c r="C20" s="8">
        <f>C7*C15-C8*EXP(-C10*C9)*C16</f>
        <v>0.63400115060295814</v>
      </c>
    </row>
    <row r="21" spans="2:3">
      <c r="B21" s="4" t="s">
        <v>11</v>
      </c>
      <c r="C21" s="8">
        <f>C8*EXP(-C10*C9)*C18-C7*C17</f>
        <v>5.4594379223468401</v>
      </c>
    </row>
    <row r="22" spans="2:3">
      <c r="C22" s="1"/>
    </row>
    <row r="23" spans="2:3">
      <c r="C23" s="1"/>
    </row>
  </sheetData>
  <mergeCells count="1">
    <mergeCell ref="B6:C6"/>
  </mergeCells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46"/>
  <sheetViews>
    <sheetView workbookViewId="0"/>
  </sheetViews>
  <sheetFormatPr defaultRowHeight="15"/>
  <cols>
    <col min="1" max="1" width="9.140625" style="1"/>
    <col min="2" max="2" width="41.140625" style="1" bestFit="1" customWidth="1"/>
    <col min="3" max="3" width="11.140625" style="2" customWidth="1"/>
    <col min="4" max="4" width="9.140625" style="1"/>
    <col min="5" max="6" width="28.85546875" style="1" bestFit="1" customWidth="1"/>
    <col min="7" max="16384" width="9.140625" style="1"/>
  </cols>
  <sheetData>
    <row r="3" spans="2:3" ht="13.5" customHeight="1"/>
    <row r="4" spans="2:3">
      <c r="B4" s="3" t="s">
        <v>0</v>
      </c>
    </row>
    <row r="5" spans="2:3">
      <c r="B5" s="3"/>
    </row>
    <row r="6" spans="2:3">
      <c r="B6" s="11" t="s">
        <v>20</v>
      </c>
      <c r="C6" s="11"/>
    </row>
    <row r="7" spans="2:3">
      <c r="B7" s="7" t="s">
        <v>1</v>
      </c>
      <c r="C7" s="5">
        <v>30</v>
      </c>
    </row>
    <row r="8" spans="2:3">
      <c r="B8" s="7" t="s">
        <v>6</v>
      </c>
      <c r="C8" s="5">
        <v>35</v>
      </c>
    </row>
    <row r="9" spans="2:3">
      <c r="B9" s="7" t="s">
        <v>2</v>
      </c>
      <c r="C9" s="5">
        <v>0.5</v>
      </c>
    </row>
    <row r="10" spans="2:3">
      <c r="B10" s="7" t="s">
        <v>14</v>
      </c>
      <c r="C10" s="6">
        <v>0.01</v>
      </c>
    </row>
    <row r="11" spans="2:3">
      <c r="B11" s="7" t="s">
        <v>7</v>
      </c>
      <c r="C11" s="6">
        <v>0.25</v>
      </c>
    </row>
    <row r="12" spans="2:3">
      <c r="B12" s="7" t="s">
        <v>4</v>
      </c>
      <c r="C12" s="10">
        <v>1</v>
      </c>
    </row>
    <row r="13" spans="2:3">
      <c r="B13" s="7" t="s">
        <v>3</v>
      </c>
      <c r="C13" s="10">
        <v>0.25</v>
      </c>
    </row>
    <row r="14" spans="2:3">
      <c r="C14" s="1"/>
    </row>
    <row r="15" spans="2:3">
      <c r="B15" s="4" t="s">
        <v>5</v>
      </c>
      <c r="C15" s="8">
        <f>C12*EXP(-C10*C13)</f>
        <v>0.99750312239746008</v>
      </c>
    </row>
    <row r="16" spans="2:3">
      <c r="B16" s="4" t="s">
        <v>21</v>
      </c>
      <c r="C16" s="8">
        <f>C11*C7/(C7-C15)</f>
        <v>0.25859842453054266</v>
      </c>
    </row>
    <row r="17" spans="2:3">
      <c r="B17" s="4" t="s">
        <v>8</v>
      </c>
      <c r="C17" s="8">
        <f>(LN((C7-C15)/C8)+(C10+C16^2/2)*C9)/(C16*SQRT(C9))</f>
        <v>-0.90917013192407203</v>
      </c>
    </row>
    <row r="18" spans="2:3">
      <c r="B18" s="4" t="s">
        <v>9</v>
      </c>
      <c r="C18" s="8">
        <f>C17-C16*SQRT(C9)</f>
        <v>-1.0920268315137764</v>
      </c>
    </row>
    <row r="19" spans="2:3">
      <c r="B19" s="4" t="s">
        <v>12</v>
      </c>
      <c r="C19" s="8">
        <f>NORMSDIST(C17)</f>
        <v>0.18163016380223607</v>
      </c>
    </row>
    <row r="20" spans="2:3">
      <c r="B20" s="4" t="s">
        <v>13</v>
      </c>
      <c r="C20" s="8">
        <f>NORMSDIST(C18)</f>
        <v>0.13741065389554252</v>
      </c>
    </row>
    <row r="21" spans="2:3">
      <c r="B21" s="4" t="s">
        <v>15</v>
      </c>
      <c r="C21" s="8">
        <f>NORMSDIST(-C17)</f>
        <v>0.81836983619776393</v>
      </c>
    </row>
    <row r="22" spans="2:3">
      <c r="B22" s="4" t="s">
        <v>16</v>
      </c>
      <c r="C22" s="8">
        <f>NORMSDIST(-C18)</f>
        <v>0.86258934610445748</v>
      </c>
    </row>
    <row r="23" spans="2:3">
      <c r="B23" s="4"/>
      <c r="C23" s="8"/>
    </row>
    <row r="24" spans="2:3">
      <c r="B24" s="4" t="s">
        <v>10</v>
      </c>
      <c r="C24" s="8">
        <f>(C7-C15)*C19-C8*EXP(-C10*C9)*C20</f>
        <v>0.482342219549591</v>
      </c>
    </row>
    <row r="25" spans="2:3">
      <c r="B25" s="4" t="s">
        <v>11</v>
      </c>
      <c r="C25" s="8">
        <f>C8*EXP(-C10*C9)*C22-(C7-C24)*C21</f>
        <v>5.8836899700118259</v>
      </c>
    </row>
    <row r="26" spans="2:3">
      <c r="B26" s="3"/>
    </row>
    <row r="28" spans="2:3">
      <c r="B28" s="11" t="s">
        <v>18</v>
      </c>
      <c r="C28" s="11"/>
    </row>
    <row r="29" spans="2:3">
      <c r="B29" s="7" t="s">
        <v>1</v>
      </c>
      <c r="C29" s="5">
        <v>30</v>
      </c>
    </row>
    <row r="30" spans="2:3">
      <c r="B30" s="7" t="s">
        <v>6</v>
      </c>
      <c r="C30" s="5">
        <v>35</v>
      </c>
    </row>
    <row r="31" spans="2:3">
      <c r="B31" s="7" t="s">
        <v>2</v>
      </c>
      <c r="C31" s="5">
        <v>0.5</v>
      </c>
    </row>
    <row r="32" spans="2:3">
      <c r="B32" s="7" t="s">
        <v>14</v>
      </c>
      <c r="C32" s="6">
        <v>0.01</v>
      </c>
    </row>
    <row r="33" spans="2:6">
      <c r="B33" s="7" t="s">
        <v>7</v>
      </c>
      <c r="C33" s="6">
        <v>0.25</v>
      </c>
    </row>
    <row r="34" spans="2:6">
      <c r="B34" s="7" t="s">
        <v>19</v>
      </c>
      <c r="C34" s="6">
        <v>0.02</v>
      </c>
    </row>
    <row r="35" spans="2:6">
      <c r="C35" s="1"/>
    </row>
    <row r="36" spans="2:6">
      <c r="B36" s="4" t="s">
        <v>8</v>
      </c>
      <c r="C36" s="8">
        <f>(LN(C29/C30)+(C32-C34+C33^2/2)*C31)/(C33*SQRT(C31))</f>
        <v>-0.81190385184210923</v>
      </c>
    </row>
    <row r="37" spans="2:6">
      <c r="B37" s="4" t="s">
        <v>9</v>
      </c>
      <c r="C37" s="8">
        <f>C36-C33*SQRT(C31)</f>
        <v>-0.98868054713874609</v>
      </c>
    </row>
    <row r="38" spans="2:6">
      <c r="B38" s="4" t="s">
        <v>12</v>
      </c>
      <c r="C38" s="8">
        <f>NORMSDIST(C36)</f>
        <v>0.20842340203400045</v>
      </c>
      <c r="F38" s="9"/>
    </row>
    <row r="39" spans="2:6">
      <c r="B39" s="4" t="s">
        <v>13</v>
      </c>
      <c r="C39" s="8">
        <f>NORMSDIST(C37)</f>
        <v>0.16140973166571626</v>
      </c>
    </row>
    <row r="40" spans="2:6">
      <c r="B40" s="4" t="s">
        <v>15</v>
      </c>
      <c r="C40" s="8">
        <f>NORMSDIST(-C36)</f>
        <v>0.79157659796599955</v>
      </c>
    </row>
    <row r="41" spans="2:6">
      <c r="B41" s="4" t="s">
        <v>16</v>
      </c>
      <c r="C41" s="8">
        <f>NORMSDIST(-C37)</f>
        <v>0.83859026833428374</v>
      </c>
    </row>
    <row r="42" spans="2:6">
      <c r="B42" s="4"/>
      <c r="C42" s="8"/>
    </row>
    <row r="43" spans="2:6">
      <c r="B43" s="4" t="s">
        <v>10</v>
      </c>
      <c r="C43" s="8">
        <f>C29*EXP(-C34*C31)*C38-C30*EXP(-C32*C31)*C39</f>
        <v>0.56932223152739692</v>
      </c>
    </row>
    <row r="44" spans="2:6">
      <c r="B44" s="4" t="s">
        <v>11</v>
      </c>
      <c r="C44" s="8">
        <f>C30*EXP(-C32*C31)*C41-C29*EXP(-C34*C31)*C40</f>
        <v>5.6932639907962361</v>
      </c>
    </row>
    <row r="45" spans="2:6">
      <c r="C45" s="1"/>
    </row>
    <row r="46" spans="2:6">
      <c r="C46" s="1"/>
    </row>
  </sheetData>
  <mergeCells count="2">
    <mergeCell ref="B28:C28"/>
    <mergeCell ref="B6:C6"/>
  </mergeCells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Black Scholes</vt:lpstr>
      <vt:lpstr>Black Scholes and dividends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2014-12-01T18:03:48Z</dcterms:created>
  <dcterms:modified xsi:type="dcterms:W3CDTF">2014-12-27T13:24:55Z</dcterms:modified>
</cp:coreProperties>
</file>