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395" windowHeight="7740"/>
  </bookViews>
  <sheets>
    <sheet name="Convexity" sheetId="1" r:id="rId1"/>
  </sheets>
  <calcPr calcId="145621"/>
</workbook>
</file>

<file path=xl/calcChain.xml><?xml version="1.0" encoding="utf-8"?>
<calcChain xmlns="http://schemas.openxmlformats.org/spreadsheetml/2006/main">
  <c r="N24" i="1" l="1"/>
  <c r="K24" i="1"/>
  <c r="L24" i="1"/>
  <c r="L25" i="1" s="1"/>
  <c r="M24" i="1"/>
  <c r="M25" i="1" s="1"/>
  <c r="J24" i="1"/>
  <c r="K18" i="1"/>
  <c r="K19" i="1" s="1"/>
  <c r="L18" i="1"/>
  <c r="L19" i="1" s="1"/>
  <c r="M18" i="1"/>
  <c r="J18" i="1"/>
  <c r="N18" i="1"/>
  <c r="N19" i="1" s="1"/>
  <c r="K25" i="1"/>
  <c r="J25" i="1"/>
  <c r="J19" i="1"/>
  <c r="N25" i="1" s="1"/>
  <c r="M19" i="1"/>
  <c r="J20" i="1" l="1"/>
  <c r="J26" i="1"/>
  <c r="G14" i="1"/>
  <c r="G17" i="1" s="1"/>
  <c r="D14" i="1"/>
  <c r="E14" i="1"/>
  <c r="F14" i="1"/>
  <c r="G15" i="1"/>
  <c r="G16" i="1" s="1"/>
  <c r="C14" i="1"/>
  <c r="K29" i="1" l="1"/>
  <c r="F15" i="1"/>
  <c r="F16" i="1" s="1"/>
  <c r="F17" i="1"/>
  <c r="E15" i="1"/>
  <c r="E16" i="1" s="1"/>
  <c r="E17" i="1"/>
  <c r="C15" i="1"/>
  <c r="C16" i="1" s="1"/>
  <c r="C19" i="1" s="1"/>
  <c r="C17" i="1"/>
  <c r="D15" i="1"/>
  <c r="D16" i="1" s="1"/>
  <c r="D17" i="1"/>
  <c r="C20" i="1"/>
  <c r="C22" i="1" l="1"/>
  <c r="K33" i="1"/>
  <c r="J33" i="1" s="1"/>
  <c r="J29" i="1"/>
  <c r="C21" i="1"/>
  <c r="K35" i="1" l="1"/>
  <c r="J35" i="1" s="1"/>
  <c r="K31" i="1"/>
  <c r="J31" i="1" s="1"/>
  <c r="K30" i="1"/>
  <c r="J30" i="1" s="1"/>
  <c r="K34" i="1"/>
  <c r="J34" i="1" s="1"/>
</calcChain>
</file>

<file path=xl/sharedStrings.xml><?xml version="1.0" encoding="utf-8"?>
<sst xmlns="http://schemas.openxmlformats.org/spreadsheetml/2006/main" count="36" uniqueCount="26">
  <si>
    <t>Duration</t>
  </si>
  <si>
    <t>Principle</t>
  </si>
  <si>
    <t>Coupon</t>
  </si>
  <si>
    <t>Market discount rate</t>
  </si>
  <si>
    <t>CF</t>
  </si>
  <si>
    <t>t</t>
  </si>
  <si>
    <t>Discounted cashflows</t>
  </si>
  <si>
    <t>t * discounted cashflows</t>
  </si>
  <si>
    <t>Bond value</t>
  </si>
  <si>
    <t>Sum (t * discounted cashflows)</t>
  </si>
  <si>
    <t>Convexity</t>
  </si>
  <si>
    <r>
      <t>(t*(t+1) * CF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)/(1+r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(t+2)</t>
    </r>
  </si>
  <si>
    <t>Duration and convexity</t>
  </si>
  <si>
    <t>New market discount rate (1)</t>
  </si>
  <si>
    <t>New market discount rate (2)</t>
  </si>
  <si>
    <t>Initial market discount rate</t>
  </si>
  <si>
    <t>Bond value duration and convexity under (1)</t>
  </si>
  <si>
    <t>Bond value duration and convexity under (2)</t>
  </si>
  <si>
    <t>True Bond value change (1)</t>
  </si>
  <si>
    <t>True Bond value change (2)</t>
  </si>
  <si>
    <t>Duration approximated (1)</t>
  </si>
  <si>
    <t>Duration approximated (2)</t>
  </si>
  <si>
    <t>Duration convexity approximated (1)</t>
  </si>
  <si>
    <t>Duration convexity approximated (2)</t>
  </si>
  <si>
    <t>http://breakingdownfinance.com</t>
  </si>
  <si>
    <t>Duration convexity and bond price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</si>
</sst>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/>
    <xf numFmtId="2" fontId="0" fillId="2" borderId="0" xfId="0" applyNumberFormat="1" applyFont="1" applyFill="1" applyBorder="1" applyAlignment="1">
      <alignment horizontal="center"/>
    </xf>
    <xf numFmtId="0" fontId="6" fillId="2" borderId="0" xfId="2" applyFill="1"/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  <color rgb="FF1E2BA6"/>
      <color rgb="FF2C3B78"/>
      <color rgb="FF3C4FA2"/>
      <color rgb="FF455B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2495550</xdr:colOff>
      <xdr:row>2</xdr:row>
      <xdr:rowOff>130193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1"/>
  <sheetViews>
    <sheetView tabSelected="1" workbookViewId="0"/>
  </sheetViews>
  <sheetFormatPr defaultRowHeight="15" x14ac:dyDescent="0.25"/>
  <cols>
    <col min="1" max="1" width="9.140625" style="1"/>
    <col min="2" max="2" width="41.140625" style="1" bestFit="1" customWidth="1"/>
    <col min="3" max="3" width="9.5703125" style="4" bestFit="1" customWidth="1"/>
    <col min="4" max="6" width="9.140625" style="4"/>
    <col min="7" max="7" width="10.140625" style="4" bestFit="1" customWidth="1"/>
    <col min="8" max="8" width="9.140625" style="1"/>
    <col min="9" max="9" width="41.140625" style="1" bestFit="1" customWidth="1"/>
    <col min="10" max="14" width="9.140625" style="1"/>
    <col min="15" max="16" width="28.85546875" style="1" bestFit="1" customWidth="1"/>
    <col min="17" max="16384" width="9.140625" style="1"/>
  </cols>
  <sheetData>
    <row r="3" spans="2:14" ht="13.5" customHeight="1" x14ac:dyDescent="0.25"/>
    <row r="4" spans="2:14" x14ac:dyDescent="0.25">
      <c r="B4" s="14" t="s">
        <v>24</v>
      </c>
    </row>
    <row r="7" spans="2:14" x14ac:dyDescent="0.25">
      <c r="B7" s="19" t="s">
        <v>12</v>
      </c>
      <c r="C7" s="19"/>
      <c r="D7" s="19"/>
      <c r="E7" s="19"/>
      <c r="F7" s="19"/>
      <c r="G7" s="19"/>
      <c r="I7" s="19" t="s">
        <v>25</v>
      </c>
      <c r="J7" s="19"/>
      <c r="K7" s="19"/>
      <c r="L7" s="19"/>
      <c r="M7" s="19"/>
      <c r="N7" s="19"/>
    </row>
    <row r="8" spans="2:14" x14ac:dyDescent="0.25">
      <c r="B8" s="5"/>
      <c r="C8" s="5"/>
      <c r="D8" s="5"/>
      <c r="E8" s="5"/>
      <c r="F8" s="5"/>
      <c r="G8" s="5"/>
      <c r="I8" s="11"/>
      <c r="J8" s="11"/>
      <c r="K8" s="11"/>
      <c r="L8" s="11"/>
      <c r="M8" s="11"/>
      <c r="N8" s="11"/>
    </row>
    <row r="9" spans="2:14" x14ac:dyDescent="0.25">
      <c r="B9" s="2" t="s">
        <v>1</v>
      </c>
      <c r="C9" s="5">
        <v>1000</v>
      </c>
      <c r="D9" s="5"/>
      <c r="E9" s="5"/>
      <c r="F9" s="5"/>
      <c r="G9" s="5"/>
      <c r="I9" s="2" t="s">
        <v>1</v>
      </c>
      <c r="J9" s="5">
        <v>1000</v>
      </c>
      <c r="K9" s="5"/>
      <c r="L9" s="5"/>
      <c r="M9" s="5"/>
      <c r="N9" s="5"/>
    </row>
    <row r="10" spans="2:14" x14ac:dyDescent="0.25">
      <c r="B10" s="2" t="s">
        <v>2</v>
      </c>
      <c r="C10" s="6">
        <v>0.05</v>
      </c>
      <c r="D10" s="5"/>
      <c r="E10" s="5"/>
      <c r="F10" s="5"/>
      <c r="G10" s="5"/>
      <c r="I10" s="2" t="s">
        <v>2</v>
      </c>
      <c r="J10" s="6">
        <v>0.05</v>
      </c>
      <c r="K10" s="5"/>
      <c r="L10" s="5"/>
      <c r="M10" s="5"/>
      <c r="N10" s="5"/>
    </row>
    <row r="11" spans="2:14" x14ac:dyDescent="0.25">
      <c r="B11" s="2" t="s">
        <v>3</v>
      </c>
      <c r="C11" s="6">
        <v>6.5000000000000002E-2</v>
      </c>
      <c r="D11" s="5"/>
      <c r="E11" s="5"/>
      <c r="F11" s="5"/>
      <c r="G11" s="5"/>
      <c r="I11" s="2" t="s">
        <v>15</v>
      </c>
      <c r="J11" s="6">
        <v>6.5000000000000002E-2</v>
      </c>
      <c r="K11" s="5"/>
      <c r="L11" s="5"/>
      <c r="M11" s="5"/>
      <c r="N11" s="5"/>
    </row>
    <row r="12" spans="2:14" x14ac:dyDescent="0.25">
      <c r="B12" s="2"/>
      <c r="C12" s="8"/>
      <c r="D12" s="8"/>
      <c r="E12" s="8"/>
      <c r="F12" s="8"/>
      <c r="G12" s="8"/>
    </row>
    <row r="13" spans="2:14" x14ac:dyDescent="0.25">
      <c r="B13" s="3" t="s">
        <v>5</v>
      </c>
      <c r="C13" s="10">
        <v>1</v>
      </c>
      <c r="D13" s="10">
        <v>2</v>
      </c>
      <c r="E13" s="10">
        <v>3</v>
      </c>
      <c r="F13" s="10">
        <v>4</v>
      </c>
      <c r="G13" s="10">
        <v>5</v>
      </c>
      <c r="I13" s="2" t="s">
        <v>13</v>
      </c>
      <c r="J13" s="6">
        <v>0.03</v>
      </c>
      <c r="K13" s="5"/>
      <c r="L13" s="5"/>
      <c r="M13" s="5"/>
      <c r="N13" s="5"/>
    </row>
    <row r="14" spans="2:14" x14ac:dyDescent="0.25">
      <c r="B14" s="2" t="s">
        <v>4</v>
      </c>
      <c r="C14" s="8">
        <f>$C$10*$C$9</f>
        <v>50</v>
      </c>
      <c r="D14" s="8">
        <f t="shared" ref="D14:F14" si="0">$C$10*$C$9</f>
        <v>50</v>
      </c>
      <c r="E14" s="8">
        <f t="shared" si="0"/>
        <v>50</v>
      </c>
      <c r="F14" s="8">
        <f t="shared" si="0"/>
        <v>50</v>
      </c>
      <c r="G14" s="8">
        <f>$C$10*$C$9+C9</f>
        <v>1050</v>
      </c>
      <c r="I14" s="2" t="s">
        <v>14</v>
      </c>
      <c r="J14" s="6">
        <v>0.09</v>
      </c>
      <c r="K14" s="5"/>
      <c r="L14" s="5"/>
      <c r="M14" s="5"/>
      <c r="N14" s="5"/>
    </row>
    <row r="15" spans="2:14" x14ac:dyDescent="0.25">
      <c r="B15" s="2" t="s">
        <v>6</v>
      </c>
      <c r="C15" s="9">
        <f>C14/(1+$C$11)^C13</f>
        <v>46.948356807511736</v>
      </c>
      <c r="D15" s="9">
        <f t="shared" ref="D15:G15" si="1">D14/(1+$C$11)^D13</f>
        <v>44.082964138508679</v>
      </c>
      <c r="E15" s="9">
        <f t="shared" si="1"/>
        <v>41.392454590149001</v>
      </c>
      <c r="F15" s="9">
        <f t="shared" si="1"/>
        <v>38.866154544740844</v>
      </c>
      <c r="G15" s="9">
        <f t="shared" si="1"/>
        <v>766.37487834700266</v>
      </c>
      <c r="I15" s="2"/>
      <c r="J15" s="5"/>
      <c r="K15" s="5"/>
      <c r="L15" s="5"/>
      <c r="M15" s="5"/>
      <c r="N15" s="5"/>
    </row>
    <row r="16" spans="2:14" x14ac:dyDescent="0.25">
      <c r="B16" s="2" t="s">
        <v>7</v>
      </c>
      <c r="C16" s="9">
        <f>C15*C13</f>
        <v>46.948356807511736</v>
      </c>
      <c r="D16" s="9">
        <f t="shared" ref="D16:G16" si="2">D15*D13</f>
        <v>88.165928277017358</v>
      </c>
      <c r="E16" s="9">
        <f t="shared" si="2"/>
        <v>124.177363770447</v>
      </c>
      <c r="F16" s="9">
        <f t="shared" si="2"/>
        <v>155.46461817896338</v>
      </c>
      <c r="G16" s="9">
        <f t="shared" si="2"/>
        <v>3831.8743917350134</v>
      </c>
      <c r="I16" s="15" t="s">
        <v>16</v>
      </c>
      <c r="J16" s="5"/>
      <c r="K16" s="5"/>
      <c r="L16" s="5"/>
      <c r="M16" s="5"/>
      <c r="N16" s="5"/>
    </row>
    <row r="17" spans="2:14" ht="18.75" x14ac:dyDescent="0.35">
      <c r="B17" s="2" t="s">
        <v>11</v>
      </c>
      <c r="C17" s="9">
        <f>(C13*(C13+1)*C14)/(1+$C$11)^(C13+2)</f>
        <v>82.784909180298001</v>
      </c>
      <c r="D17" s="9">
        <f t="shared" ref="D17:G17" si="3">(D13*(D13+1)*D14)/(1+$C$11)^(D13+2)</f>
        <v>233.19692726844508</v>
      </c>
      <c r="E17" s="9">
        <f t="shared" si="3"/>
        <v>437.92850191257293</v>
      </c>
      <c r="F17" s="9">
        <f t="shared" si="3"/>
        <v>685.33411879901871</v>
      </c>
      <c r="G17" s="9">
        <f t="shared" si="3"/>
        <v>20270.445767294925</v>
      </c>
      <c r="I17" s="2" t="s">
        <v>5</v>
      </c>
      <c r="J17" s="10">
        <v>1</v>
      </c>
      <c r="K17" s="10">
        <v>2</v>
      </c>
      <c r="L17" s="10">
        <v>3</v>
      </c>
      <c r="M17" s="10">
        <v>4</v>
      </c>
      <c r="N17" s="10">
        <v>5</v>
      </c>
    </row>
    <row r="18" spans="2:14" x14ac:dyDescent="0.25">
      <c r="B18" s="2"/>
      <c r="C18" s="5"/>
      <c r="D18" s="5"/>
      <c r="E18" s="5"/>
      <c r="F18" s="5"/>
      <c r="G18" s="5"/>
      <c r="I18" s="2" t="s">
        <v>4</v>
      </c>
      <c r="J18" s="8">
        <f>$J$10*$J$9</f>
        <v>50</v>
      </c>
      <c r="K18" s="8">
        <f>$J$10*$J$9</f>
        <v>50</v>
      </c>
      <c r="L18" s="8">
        <f>$J$10*$J$9</f>
        <v>50</v>
      </c>
      <c r="M18" s="8">
        <f>$J$10*$J$9</f>
        <v>50</v>
      </c>
      <c r="N18" s="9">
        <f>$J$10*$J$9+J9</f>
        <v>1050</v>
      </c>
    </row>
    <row r="19" spans="2:14" x14ac:dyDescent="0.25">
      <c r="B19" s="2" t="s">
        <v>9</v>
      </c>
      <c r="C19" s="7">
        <f>SUM(C16:G16)</f>
        <v>4246.6306587689533</v>
      </c>
      <c r="D19" s="5"/>
      <c r="E19" s="5"/>
      <c r="F19" s="5"/>
      <c r="G19" s="5"/>
      <c r="I19" s="2" t="s">
        <v>6</v>
      </c>
      <c r="J19" s="9">
        <f>J18/(1+$J$13)^J17</f>
        <v>48.543689320388346</v>
      </c>
      <c r="K19" s="9">
        <f>K18/(1+$J$13)^K17</f>
        <v>47.129795456687717</v>
      </c>
      <c r="L19" s="9">
        <f>L18/(1+$J$13)^L17</f>
        <v>45.757082967657979</v>
      </c>
      <c r="M19" s="9">
        <f>M18/(1+$J$13)^M17</f>
        <v>44.424352395784446</v>
      </c>
      <c r="N19" s="9">
        <f>N18/(1+$J$13)^N17</f>
        <v>905.73922360337235</v>
      </c>
    </row>
    <row r="20" spans="2:14" x14ac:dyDescent="0.25">
      <c r="B20" s="15" t="s">
        <v>8</v>
      </c>
      <c r="C20" s="16">
        <f>SUM(C15:G15)</f>
        <v>937.66480842791293</v>
      </c>
      <c r="D20" s="5"/>
      <c r="E20" s="5"/>
      <c r="F20" s="5"/>
      <c r="G20" s="5"/>
      <c r="I20" s="2" t="s">
        <v>8</v>
      </c>
      <c r="J20" s="9">
        <f>SUM(J19:N19)</f>
        <v>1091.5941437438908</v>
      </c>
      <c r="K20" s="8"/>
      <c r="L20" s="8"/>
      <c r="M20" s="8"/>
      <c r="N20" s="8"/>
    </row>
    <row r="21" spans="2:14" x14ac:dyDescent="0.25">
      <c r="B21" s="15" t="s">
        <v>0</v>
      </c>
      <c r="C21" s="16">
        <f>C19/C20</f>
        <v>4.5289432008105823</v>
      </c>
      <c r="D21" s="5"/>
      <c r="E21" s="5"/>
      <c r="F21" s="5"/>
      <c r="G21" s="5"/>
      <c r="I21" s="2"/>
      <c r="J21" s="8"/>
      <c r="K21" s="8"/>
      <c r="L21" s="8"/>
      <c r="M21" s="8"/>
      <c r="N21" s="8"/>
    </row>
    <row r="22" spans="2:14" x14ac:dyDescent="0.25">
      <c r="B22" s="15" t="s">
        <v>10</v>
      </c>
      <c r="C22" s="16">
        <f>SUM(C17:G17)/C20</f>
        <v>23.152932721079384</v>
      </c>
      <c r="D22" s="5"/>
      <c r="E22" s="5"/>
      <c r="F22" s="5"/>
      <c r="G22" s="5"/>
      <c r="I22" s="15" t="s">
        <v>17</v>
      </c>
      <c r="J22" s="8"/>
      <c r="K22" s="8"/>
      <c r="L22" s="8"/>
      <c r="M22" s="8"/>
      <c r="N22" s="8"/>
    </row>
    <row r="23" spans="2:14" x14ac:dyDescent="0.25">
      <c r="B23" s="12"/>
      <c r="C23" s="13"/>
      <c r="D23" s="5"/>
      <c r="E23" s="5"/>
      <c r="F23" s="5"/>
      <c r="G23" s="5"/>
      <c r="I23" s="2" t="s">
        <v>5</v>
      </c>
      <c r="J23" s="10">
        <v>1</v>
      </c>
      <c r="K23" s="10">
        <v>2</v>
      </c>
      <c r="L23" s="10">
        <v>3</v>
      </c>
      <c r="M23" s="10">
        <v>4</v>
      </c>
      <c r="N23" s="10">
        <v>5</v>
      </c>
    </row>
    <row r="24" spans="2:14" x14ac:dyDescent="0.25">
      <c r="I24" s="2" t="s">
        <v>4</v>
      </c>
      <c r="J24" s="8">
        <f>$J$10*$J$9</f>
        <v>50</v>
      </c>
      <c r="K24" s="8">
        <f>$J$10*$J$9</f>
        <v>50</v>
      </c>
      <c r="L24" s="8">
        <f>$J$10*$J$9</f>
        <v>50</v>
      </c>
      <c r="M24" s="8">
        <f>$J$10*$J$9</f>
        <v>50</v>
      </c>
      <c r="N24" s="8">
        <f>$J$10*$J$9+J9</f>
        <v>1050</v>
      </c>
    </row>
    <row r="25" spans="2:14" x14ac:dyDescent="0.25">
      <c r="C25" s="1"/>
      <c r="D25" s="1"/>
      <c r="E25" s="1"/>
      <c r="F25" s="1"/>
      <c r="G25" s="1"/>
      <c r="I25" s="2" t="s">
        <v>6</v>
      </c>
      <c r="J25" s="9">
        <f>J24/(1+$J$14)^J23</f>
        <v>45.871559633027516</v>
      </c>
      <c r="K25" s="9">
        <f>K24/(1+$J$14)^K23</f>
        <v>42.083999663327994</v>
      </c>
      <c r="L25" s="9">
        <f>L24/(1+$J$14)^L23</f>
        <v>38.609174003053205</v>
      </c>
      <c r="M25" s="9">
        <f>M24/(1+$J$14)^M23</f>
        <v>35.42126055325982</v>
      </c>
      <c r="N25" s="9">
        <f>N24/(1+$J$14)^N23</f>
        <v>682.4279556132625</v>
      </c>
    </row>
    <row r="26" spans="2:14" x14ac:dyDescent="0.25">
      <c r="C26" s="1"/>
      <c r="D26" s="1"/>
      <c r="E26" s="1"/>
      <c r="F26" s="1"/>
      <c r="G26" s="1"/>
      <c r="I26" s="2" t="s">
        <v>8</v>
      </c>
      <c r="J26" s="9">
        <f>SUM(J25:N25)</f>
        <v>844.41394946593107</v>
      </c>
      <c r="K26" s="8"/>
      <c r="L26" s="8"/>
      <c r="M26" s="8"/>
      <c r="N26" s="8"/>
    </row>
    <row r="27" spans="2:14" x14ac:dyDescent="0.25">
      <c r="C27" s="1"/>
      <c r="D27" s="1"/>
      <c r="E27" s="1"/>
      <c r="F27" s="1"/>
      <c r="G27" s="1"/>
      <c r="I27" s="2"/>
      <c r="J27" s="5"/>
      <c r="K27" s="5"/>
      <c r="L27" s="5"/>
      <c r="M27" s="5"/>
      <c r="N27" s="5"/>
    </row>
    <row r="28" spans="2:14" x14ac:dyDescent="0.25">
      <c r="C28" s="1"/>
      <c r="D28" s="1"/>
      <c r="E28" s="1"/>
      <c r="F28" s="1"/>
      <c r="G28" s="1"/>
      <c r="I28" s="2"/>
      <c r="J28" s="5"/>
      <c r="K28" s="5"/>
      <c r="L28" s="5"/>
      <c r="M28" s="5"/>
      <c r="N28" s="5"/>
    </row>
    <row r="29" spans="2:14" x14ac:dyDescent="0.25">
      <c r="C29" s="1"/>
      <c r="D29" s="1"/>
      <c r="E29" s="1"/>
      <c r="F29" s="1"/>
      <c r="G29" s="1"/>
      <c r="I29" s="15" t="s">
        <v>18</v>
      </c>
      <c r="J29" s="17">
        <f>J20-C20</f>
        <v>153.92933531597782</v>
      </c>
      <c r="K29" s="18">
        <f>J20/C20-1</f>
        <v>0.16416243196122027</v>
      </c>
      <c r="L29" s="5"/>
      <c r="M29" s="5"/>
      <c r="N29" s="5"/>
    </row>
    <row r="30" spans="2:14" x14ac:dyDescent="0.25">
      <c r="C30" s="1"/>
      <c r="D30" s="1"/>
      <c r="E30" s="1"/>
      <c r="F30" s="1"/>
      <c r="G30" s="1"/>
      <c r="I30" s="15" t="s">
        <v>20</v>
      </c>
      <c r="J30" s="17">
        <f>K30*$J$9</f>
        <v>148.83850894682669</v>
      </c>
      <c r="K30" s="18">
        <f>-C21*(J13-J11)/(1+J11)</f>
        <v>0.14883850894682668</v>
      </c>
      <c r="L30" s="5"/>
      <c r="M30" s="5"/>
      <c r="N30" s="5"/>
    </row>
    <row r="31" spans="2:14" x14ac:dyDescent="0.25">
      <c r="C31" s="1"/>
      <c r="D31" s="1"/>
      <c r="E31" s="1"/>
      <c r="F31" s="1"/>
      <c r="G31" s="1"/>
      <c r="I31" s="15" t="s">
        <v>22</v>
      </c>
      <c r="J31" s="17">
        <f>$C$20*K31</f>
        <v>152.8578172408013</v>
      </c>
      <c r="K31" s="18">
        <f>-C21*(J13-J11)/(1+J11)+0.5*C22*(J13-J11)^2</f>
        <v>0.16301968023848781</v>
      </c>
      <c r="L31" s="5"/>
      <c r="M31" s="5"/>
      <c r="N31" s="5"/>
    </row>
    <row r="32" spans="2:14" x14ac:dyDescent="0.25">
      <c r="C32" s="1"/>
      <c r="D32" s="1"/>
      <c r="E32" s="1"/>
      <c r="F32" s="1"/>
      <c r="G32" s="1"/>
      <c r="L32" s="5"/>
      <c r="M32" s="5"/>
      <c r="N32" s="5"/>
    </row>
    <row r="33" spans="3:14" x14ac:dyDescent="0.25">
      <c r="C33" s="1"/>
      <c r="D33" s="1"/>
      <c r="E33" s="1"/>
      <c r="F33" s="1"/>
      <c r="G33" s="1"/>
      <c r="I33" s="15" t="s">
        <v>19</v>
      </c>
      <c r="J33" s="17">
        <f t="shared" ref="J33:J35" si="4">$C$20*K33</f>
        <v>-93.250858961981862</v>
      </c>
      <c r="K33" s="18">
        <f>J26/C20-1</f>
        <v>-9.9450099997168584E-2</v>
      </c>
      <c r="L33" s="5"/>
      <c r="M33" s="5"/>
      <c r="N33" s="5"/>
    </row>
    <row r="34" spans="3:14" x14ac:dyDescent="0.25">
      <c r="C34" s="1"/>
      <c r="D34" s="1"/>
      <c r="E34" s="1"/>
      <c r="F34" s="1"/>
      <c r="G34" s="1"/>
      <c r="I34" s="15" t="s">
        <v>21</v>
      </c>
      <c r="J34" s="17">
        <f t="shared" si="4"/>
        <v>-99.686165698801716</v>
      </c>
      <c r="K34" s="18">
        <f>-C21*(J14-J11)/(1+J11)</f>
        <v>-0.10631322067630473</v>
      </c>
      <c r="L34" s="5"/>
      <c r="M34" s="5"/>
      <c r="N34" s="5"/>
    </row>
    <row r="35" spans="3:14" x14ac:dyDescent="0.25">
      <c r="C35" s="1"/>
      <c r="D35" s="1"/>
      <c r="E35" s="1"/>
      <c r="F35" s="1"/>
      <c r="G35" s="1"/>
      <c r="I35" s="15" t="s">
        <v>23</v>
      </c>
      <c r="J35" s="17">
        <f t="shared" si="4"/>
        <v>-92.901887503659452</v>
      </c>
      <c r="K35" s="18">
        <f>-C21*(J14-J11)/(1+J11)+0.5*C22*(J14-J11)^2</f>
        <v>-9.9077929200967432E-2</v>
      </c>
    </row>
    <row r="36" spans="3:14" x14ac:dyDescent="0.25">
      <c r="C36" s="1"/>
      <c r="D36" s="1"/>
      <c r="E36" s="1"/>
      <c r="F36" s="1"/>
      <c r="G36" s="1"/>
    </row>
    <row r="37" spans="3:14" x14ac:dyDescent="0.25">
      <c r="C37" s="1"/>
      <c r="D37" s="1"/>
      <c r="E37" s="1"/>
      <c r="F37" s="1"/>
      <c r="G37" s="1"/>
    </row>
    <row r="38" spans="3:14" x14ac:dyDescent="0.25">
      <c r="C38" s="1"/>
      <c r="D38" s="1"/>
      <c r="E38" s="1"/>
      <c r="F38" s="1"/>
      <c r="G38" s="1"/>
    </row>
    <row r="39" spans="3:14" x14ac:dyDescent="0.25">
      <c r="C39" s="1"/>
      <c r="D39" s="1"/>
      <c r="E39" s="1"/>
      <c r="F39" s="1"/>
      <c r="G39" s="1"/>
    </row>
    <row r="40" spans="3:14" x14ac:dyDescent="0.25">
      <c r="C40" s="1"/>
      <c r="D40" s="1"/>
      <c r="E40" s="1"/>
      <c r="F40" s="1"/>
      <c r="G40" s="1"/>
    </row>
    <row r="41" spans="3:14" x14ac:dyDescent="0.25">
      <c r="C41" s="1"/>
      <c r="D41" s="1"/>
      <c r="E41" s="1"/>
      <c r="F41" s="1"/>
      <c r="G41" s="1"/>
    </row>
    <row r="42" spans="3:14" x14ac:dyDescent="0.25">
      <c r="C42" s="1"/>
      <c r="D42" s="1"/>
      <c r="E42" s="1"/>
      <c r="F42" s="1"/>
      <c r="G42" s="1"/>
    </row>
    <row r="43" spans="3:14" x14ac:dyDescent="0.25">
      <c r="C43" s="1"/>
      <c r="D43" s="1"/>
      <c r="E43" s="1"/>
      <c r="F43" s="1"/>
      <c r="G43" s="1"/>
    </row>
    <row r="44" spans="3:14" x14ac:dyDescent="0.25">
      <c r="C44" s="1"/>
      <c r="D44" s="1"/>
      <c r="E44" s="1"/>
      <c r="F44" s="1"/>
      <c r="G44" s="1"/>
    </row>
    <row r="45" spans="3:14" x14ac:dyDescent="0.25">
      <c r="C45" s="1"/>
      <c r="D45" s="1"/>
      <c r="E45" s="1"/>
      <c r="F45" s="1"/>
      <c r="G45" s="1"/>
    </row>
    <row r="46" spans="3:14" x14ac:dyDescent="0.25">
      <c r="C46" s="1"/>
      <c r="D46" s="1"/>
      <c r="E46" s="1"/>
      <c r="F46" s="1"/>
      <c r="G46" s="1"/>
    </row>
    <row r="47" spans="3:14" x14ac:dyDescent="0.25">
      <c r="C47" s="1"/>
      <c r="D47" s="1"/>
      <c r="E47" s="1"/>
      <c r="F47" s="1"/>
      <c r="G47" s="1"/>
    </row>
    <row r="48" spans="3:14" x14ac:dyDescent="0.25">
      <c r="C48" s="1"/>
      <c r="D48" s="1"/>
      <c r="E48" s="1"/>
      <c r="F48" s="1"/>
      <c r="G48" s="1"/>
    </row>
    <row r="49" spans="3:7" x14ac:dyDescent="0.25">
      <c r="C49" s="1"/>
      <c r="D49" s="1"/>
      <c r="E49" s="1"/>
      <c r="F49" s="1"/>
      <c r="G49" s="1"/>
    </row>
    <row r="50" spans="3:7" x14ac:dyDescent="0.25">
      <c r="C50" s="1"/>
      <c r="D50" s="1"/>
      <c r="E50" s="1"/>
      <c r="F50" s="1"/>
      <c r="G50" s="1"/>
    </row>
    <row r="51" spans="3:7" x14ac:dyDescent="0.25">
      <c r="C51" s="1"/>
      <c r="D51" s="1"/>
      <c r="E51" s="1"/>
      <c r="F51" s="1"/>
      <c r="G51" s="1"/>
    </row>
  </sheetData>
  <mergeCells count="2">
    <mergeCell ref="B7:G7"/>
    <mergeCell ref="I7:N7"/>
  </mergeCells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Convexity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2014-12-01T18:03:48Z</dcterms:created>
  <dcterms:modified xsi:type="dcterms:W3CDTF">2014-12-16T09:50:08Z</dcterms:modified>
</cp:coreProperties>
</file>