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24526\Desktop\"/>
    </mc:Choice>
  </mc:AlternateContent>
  <bookViews>
    <workbookView xWindow="0" yWindow="0" windowWidth="23040" windowHeight="91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18" i="1"/>
  <c r="J13" i="1"/>
  <c r="J14" i="1" s="1"/>
  <c r="J19" i="1" s="1"/>
  <c r="J9" i="1"/>
  <c r="F26" i="1"/>
  <c r="C15" i="1"/>
  <c r="C14" i="1"/>
  <c r="J11" i="1" l="1"/>
  <c r="J24" i="1" l="1"/>
  <c r="J23" i="1"/>
  <c r="J22" i="1"/>
  <c r="J21" i="1"/>
  <c r="J26" i="1" l="1"/>
</calcChain>
</file>

<file path=xl/sharedStrings.xml><?xml version="1.0" encoding="utf-8"?>
<sst xmlns="http://schemas.openxmlformats.org/spreadsheetml/2006/main" count="37" uniqueCount="33">
  <si>
    <t>Dividend</t>
  </si>
  <si>
    <t>growth rate</t>
  </si>
  <si>
    <t>Stock price</t>
  </si>
  <si>
    <t>cost of equity</t>
  </si>
  <si>
    <t>flotation costs</t>
  </si>
  <si>
    <t>cost of equity (before floation costs)</t>
  </si>
  <si>
    <t>cost of equity (including flotation costs)</t>
  </si>
  <si>
    <t>Incorrect treatment</t>
  </si>
  <si>
    <t>correct treatment</t>
  </si>
  <si>
    <t>initial cash outlay</t>
  </si>
  <si>
    <t>cash flows</t>
  </si>
  <si>
    <t>Year 1</t>
  </si>
  <si>
    <t>Year 2</t>
  </si>
  <si>
    <t>Year 3</t>
  </si>
  <si>
    <t>Year 4</t>
  </si>
  <si>
    <t>tax rate</t>
  </si>
  <si>
    <t>before tax cost of debt</t>
  </si>
  <si>
    <t>current share price</t>
  </si>
  <si>
    <t>assume capital mix</t>
  </si>
  <si>
    <t>equity</t>
  </si>
  <si>
    <t>debt</t>
  </si>
  <si>
    <t>after tax cost of debt</t>
  </si>
  <si>
    <t>expected dividend (next year)</t>
  </si>
  <si>
    <t>Weighted average cost of capital</t>
  </si>
  <si>
    <t>capital raised</t>
  </si>
  <si>
    <t>NPV</t>
  </si>
  <si>
    <t>Net present value calculation</t>
  </si>
  <si>
    <t>CF0</t>
  </si>
  <si>
    <t>CF1</t>
  </si>
  <si>
    <t>CF2</t>
  </si>
  <si>
    <t>CF3</t>
  </si>
  <si>
    <t>CF4</t>
  </si>
  <si>
    <t>http://breakingdownfinance.com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</si>
</sst>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[$$-409]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178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9" fontId="0" fillId="2" borderId="0" xfId="0" applyNumberFormat="1" applyFill="1"/>
    <xf numFmtId="10" fontId="0" fillId="2" borderId="0" xfId="1" applyNumberFormat="1" applyFont="1" applyFill="1"/>
    <xf numFmtId="0" fontId="3" fillId="2" borderId="0" xfId="0" applyFont="1" applyFill="1"/>
    <xf numFmtId="167" fontId="0" fillId="2" borderId="0" xfId="0" applyNumberFormat="1" applyFill="1"/>
    <xf numFmtId="10" fontId="0" fillId="2" borderId="0" xfId="0" applyNumberFormat="1" applyFill="1"/>
    <xf numFmtId="167" fontId="0" fillId="2" borderId="1" xfId="0" applyNumberFormat="1" applyFill="1" applyBorder="1"/>
    <xf numFmtId="0" fontId="0" fillId="2" borderId="2" xfId="0" applyFill="1" applyBorder="1"/>
    <xf numFmtId="10" fontId="0" fillId="2" borderId="2" xfId="0" applyNumberFormat="1" applyFill="1" applyBorder="1"/>
    <xf numFmtId="167" fontId="0" fillId="2" borderId="0" xfId="0" applyNumberFormat="1" applyFill="1" applyBorder="1"/>
    <xf numFmtId="167" fontId="0" fillId="2" borderId="2" xfId="0" applyNumberFormat="1" applyFill="1" applyBorder="1"/>
    <xf numFmtId="10" fontId="2" fillId="3" borderId="0" xfId="1" applyNumberFormat="1" applyFont="1" applyFill="1" applyBorder="1" applyAlignment="1">
      <alignment horizontal="left"/>
    </xf>
    <xf numFmtId="10" fontId="2" fillId="3" borderId="2" xfId="1" applyNumberFormat="1" applyFont="1" applyFill="1" applyBorder="1" applyAlignment="1">
      <alignment horizontal="left"/>
    </xf>
    <xf numFmtId="10" fontId="2" fillId="3" borderId="1" xfId="1" applyNumberFormat="1" applyFont="1" applyFill="1" applyBorder="1" applyAlignment="1">
      <alignment horizontal="left"/>
    </xf>
    <xf numFmtId="10" fontId="2" fillId="3" borderId="2" xfId="1" applyNumberFormat="1" applyFont="1" applyFill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10" fontId="0" fillId="2" borderId="1" xfId="1" applyNumberFormat="1" applyFont="1" applyFill="1" applyBorder="1"/>
    <xf numFmtId="10" fontId="0" fillId="2" borderId="2" xfId="1" applyNumberFormat="1" applyFont="1" applyFill="1" applyBorder="1"/>
    <xf numFmtId="0" fontId="4" fillId="2" borderId="0" xfId="2" applyFill="1"/>
    <xf numFmtId="0" fontId="0" fillId="2" borderId="3" xfId="0" applyFill="1" applyBorder="1"/>
    <xf numFmtId="10" fontId="2" fillId="3" borderId="3" xfId="1" applyNumberFormat="1" applyFont="1" applyFill="1" applyBorder="1" applyAlignment="1">
      <alignment horizontal="left"/>
    </xf>
    <xf numFmtId="10" fontId="0" fillId="2" borderId="3" xfId="0" applyNumberFormat="1" applyFill="1" applyBorder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220980</xdr:colOff>
      <xdr:row>2</xdr:row>
      <xdr:rowOff>133350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0"/>
          <a:ext cx="252984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abSelected="1" workbookViewId="0">
      <selection activeCell="D2" sqref="D2"/>
    </sheetView>
  </sheetViews>
  <sheetFormatPr defaultRowHeight="14.4" x14ac:dyDescent="0.3"/>
  <cols>
    <col min="1" max="1" width="8.88671875" style="1"/>
    <col min="2" max="2" width="33.6640625" style="1" bestFit="1" customWidth="1"/>
    <col min="3" max="3" width="14.33203125" style="1" customWidth="1"/>
    <col min="4" max="4" width="8.88671875" style="1"/>
    <col min="5" max="5" width="26.6640625" style="1" customWidth="1"/>
    <col min="6" max="6" width="15.5546875" style="1" customWidth="1"/>
    <col min="7" max="8" width="8.88671875" style="1"/>
    <col min="9" max="9" width="24.6640625" style="1" customWidth="1"/>
    <col min="10" max="10" width="11.6640625" style="1" bestFit="1" customWidth="1"/>
    <col min="11" max="16384" width="8.88671875" style="1"/>
  </cols>
  <sheetData>
    <row r="4" spans="2:10" x14ac:dyDescent="0.3">
      <c r="B4" s="19" t="s">
        <v>32</v>
      </c>
    </row>
    <row r="6" spans="2:10" x14ac:dyDescent="0.3">
      <c r="B6" s="4" t="s">
        <v>7</v>
      </c>
      <c r="E6" s="4" t="s">
        <v>8</v>
      </c>
    </row>
    <row r="7" spans="2:10" ht="15" thickBot="1" x14ac:dyDescent="0.35">
      <c r="E7" s="20"/>
      <c r="F7" s="20"/>
    </row>
    <row r="8" spans="2:10" x14ac:dyDescent="0.3">
      <c r="B8" s="14" t="s">
        <v>0</v>
      </c>
      <c r="C8" s="7">
        <v>1</v>
      </c>
      <c r="E8" s="12" t="s">
        <v>9</v>
      </c>
      <c r="F8" s="10">
        <v>300000</v>
      </c>
      <c r="I8" s="1" t="s">
        <v>21</v>
      </c>
      <c r="J8" s="3">
        <f>F17*(1-F16)</f>
        <v>5.3599999999999995E-2</v>
      </c>
    </row>
    <row r="9" spans="2:10" x14ac:dyDescent="0.3">
      <c r="B9" s="12" t="s">
        <v>1</v>
      </c>
      <c r="C9" s="2">
        <v>7.0000000000000007E-2</v>
      </c>
      <c r="E9" s="12"/>
      <c r="F9" s="10"/>
      <c r="I9" s="1" t="s">
        <v>3</v>
      </c>
      <c r="J9" s="6">
        <f>F20/F19+F21</f>
        <v>0.12000000000000001</v>
      </c>
    </row>
    <row r="10" spans="2:10" x14ac:dyDescent="0.3">
      <c r="B10" s="12" t="s">
        <v>2</v>
      </c>
      <c r="C10" s="5">
        <v>20</v>
      </c>
      <c r="E10" s="12" t="s">
        <v>10</v>
      </c>
      <c r="F10" s="10"/>
    </row>
    <row r="11" spans="2:10" x14ac:dyDescent="0.3">
      <c r="B11" s="13" t="s">
        <v>4</v>
      </c>
      <c r="C11" s="9">
        <v>4.4999999999999998E-2</v>
      </c>
      <c r="E11" s="12" t="s">
        <v>11</v>
      </c>
      <c r="F11" s="10">
        <v>100000</v>
      </c>
      <c r="I11" s="1" t="s">
        <v>23</v>
      </c>
      <c r="J11" s="6">
        <f>J8*F26+J9*F25</f>
        <v>6.6880000000000009E-2</v>
      </c>
    </row>
    <row r="12" spans="2:10" x14ac:dyDescent="0.3">
      <c r="E12" s="12" t="s">
        <v>12</v>
      </c>
      <c r="F12" s="10">
        <v>100000</v>
      </c>
    </row>
    <row r="13" spans="2:10" x14ac:dyDescent="0.3">
      <c r="E13" s="12" t="s">
        <v>13</v>
      </c>
      <c r="F13" s="10">
        <v>100000</v>
      </c>
      <c r="I13" s="1" t="s">
        <v>24</v>
      </c>
      <c r="J13" s="5">
        <f>F8*F25</f>
        <v>60000</v>
      </c>
    </row>
    <row r="14" spans="2:10" x14ac:dyDescent="0.3">
      <c r="B14" s="16" t="s">
        <v>5</v>
      </c>
      <c r="C14" s="17">
        <f>((C8*(1+C9))/(C10))+C9</f>
        <v>0.12350000000000001</v>
      </c>
      <c r="E14" s="12" t="s">
        <v>14</v>
      </c>
      <c r="F14" s="10">
        <v>100000</v>
      </c>
      <c r="I14" s="1" t="s">
        <v>4</v>
      </c>
      <c r="J14" s="5">
        <f>J13*F28</f>
        <v>4200</v>
      </c>
    </row>
    <row r="15" spans="2:10" x14ac:dyDescent="0.3">
      <c r="B15" s="15" t="s">
        <v>6</v>
      </c>
      <c r="C15" s="18">
        <f>((C8*(1+C9))/(C10*(1-C11)))+C9</f>
        <v>0.12602094240837697</v>
      </c>
      <c r="E15" s="12"/>
    </row>
    <row r="16" spans="2:10" x14ac:dyDescent="0.3">
      <c r="E16" s="12" t="s">
        <v>15</v>
      </c>
      <c r="F16" s="2">
        <v>0.33</v>
      </c>
      <c r="I16" s="8" t="s">
        <v>26</v>
      </c>
      <c r="J16" s="8"/>
    </row>
    <row r="17" spans="5:10" x14ac:dyDescent="0.3">
      <c r="E17" s="12" t="s">
        <v>16</v>
      </c>
      <c r="F17" s="6">
        <v>0.08</v>
      </c>
    </row>
    <row r="18" spans="5:10" x14ac:dyDescent="0.3">
      <c r="E18" s="12"/>
      <c r="I18" s="1" t="s">
        <v>27</v>
      </c>
      <c r="J18" s="10">
        <f>-F8</f>
        <v>-300000</v>
      </c>
    </row>
    <row r="19" spans="5:10" x14ac:dyDescent="0.3">
      <c r="E19" s="12" t="s">
        <v>17</v>
      </c>
      <c r="F19" s="10">
        <v>20</v>
      </c>
      <c r="I19" s="1" t="s">
        <v>27</v>
      </c>
      <c r="J19" s="10">
        <f>-J14</f>
        <v>-4200</v>
      </c>
    </row>
    <row r="20" spans="5:10" x14ac:dyDescent="0.3">
      <c r="E20" s="12" t="s">
        <v>22</v>
      </c>
      <c r="F20" s="10">
        <v>1</v>
      </c>
      <c r="J20" s="10"/>
    </row>
    <row r="21" spans="5:10" x14ac:dyDescent="0.3">
      <c r="E21" s="12" t="s">
        <v>1</v>
      </c>
      <c r="F21" s="2">
        <v>7.0000000000000007E-2</v>
      </c>
      <c r="I21" s="1" t="s">
        <v>28</v>
      </c>
      <c r="J21" s="10">
        <f>+F11/(1+$J$11)</f>
        <v>93731.253749250143</v>
      </c>
    </row>
    <row r="22" spans="5:10" x14ac:dyDescent="0.3">
      <c r="E22" s="12"/>
      <c r="I22" s="1" t="s">
        <v>29</v>
      </c>
      <c r="J22" s="10">
        <f>+F12/(1+$J$11)^2</f>
        <v>87855.479294063189</v>
      </c>
    </row>
    <row r="23" spans="5:10" x14ac:dyDescent="0.3">
      <c r="E23" s="12" t="s">
        <v>18</v>
      </c>
      <c r="I23" s="1" t="s">
        <v>30</v>
      </c>
      <c r="J23" s="10">
        <f>+F13/(1+$J$11)^3</f>
        <v>82348.04222973829</v>
      </c>
    </row>
    <row r="24" spans="5:10" x14ac:dyDescent="0.3">
      <c r="E24" s="12"/>
      <c r="I24" s="8" t="s">
        <v>31</v>
      </c>
      <c r="J24" s="11">
        <f>+F14/(1+$J$11)^4</f>
        <v>77185.852419895658</v>
      </c>
    </row>
    <row r="25" spans="5:10" x14ac:dyDescent="0.3">
      <c r="E25" s="12" t="s">
        <v>19</v>
      </c>
      <c r="F25" s="2">
        <v>0.2</v>
      </c>
    </row>
    <row r="26" spans="5:10" x14ac:dyDescent="0.3">
      <c r="E26" s="12" t="s">
        <v>20</v>
      </c>
      <c r="F26" s="2">
        <f>1-F25</f>
        <v>0.8</v>
      </c>
      <c r="I26" s="1" t="s">
        <v>25</v>
      </c>
      <c r="J26" s="10">
        <f>SUM(J21:J24)+SUM(J18:J19)</f>
        <v>36920.627692947222</v>
      </c>
    </row>
    <row r="27" spans="5:10" x14ac:dyDescent="0.3">
      <c r="E27" s="12"/>
    </row>
    <row r="28" spans="5:10" ht="15" thickBot="1" x14ac:dyDescent="0.35">
      <c r="E28" s="21" t="s">
        <v>4</v>
      </c>
      <c r="F28" s="22">
        <v>7.0000000000000007E-2</v>
      </c>
    </row>
  </sheetData>
  <hyperlinks>
    <hyperlink ref="B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2018-07-13T05:34:01Z</dcterms:created>
  <dcterms:modified xsi:type="dcterms:W3CDTF">2018-07-13T06:24:51Z</dcterms:modified>
</cp:coreProperties>
</file>