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7795" windowHeight="14625"/>
  </bookViews>
  <sheets>
    <sheet name="Baseline merton model" sheetId="1" r:id="rId1"/>
    <sheet name="Input data" sheetId="2" r:id="rId2"/>
    <sheet name="Sheet3" sheetId="3" r:id="rId3"/>
  </sheets>
  <definedNames>
    <definedName name="solver_adj" localSheetId="0" hidden="1">'Baseline merton model'!$C$18:$C$19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'Baseline merton model'!$C$20</definedName>
    <definedName name="solver_lhs2" localSheetId="0" hidden="1">'Baseline merton model'!$C$15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2</definedName>
    <definedName name="solver_nwt" localSheetId="0" hidden="1">1</definedName>
    <definedName name="solver_opt" localSheetId="0" hidden="1">'Baseline merton model'!$C$20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hs1" localSheetId="0" hidden="1">'Baseline merton model'!$C$9</definedName>
    <definedName name="solver_rhs2" localSheetId="0" hidden="1">'Baseline merton model'!$C$16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C21" i="1" l="1"/>
  <c r="C22" i="1" s="1"/>
  <c r="C25" i="1"/>
  <c r="C4" i="2"/>
  <c r="B4" i="2"/>
  <c r="F3" i="2"/>
  <c r="E2" i="2"/>
  <c r="D4" i="2"/>
  <c r="C3" i="2"/>
  <c r="B3" i="2"/>
  <c r="E4" i="2"/>
  <c r="D3" i="2"/>
  <c r="C2" i="2"/>
  <c r="F4" i="2"/>
  <c r="E3" i="2"/>
  <c r="D2" i="2"/>
  <c r="F2" i="2"/>
  <c r="B2" i="2"/>
  <c r="C16" i="1" l="1"/>
  <c r="C27" i="1"/>
  <c r="C20" i="1" l="1"/>
  <c r="C24" i="1" l="1"/>
  <c r="C26" i="1" s="1"/>
  <c r="C28" i="1" s="1"/>
  <c r="C15" i="1"/>
</calcChain>
</file>

<file path=xl/sharedStrings.xml><?xml version="1.0" encoding="utf-8"?>
<sst xmlns="http://schemas.openxmlformats.org/spreadsheetml/2006/main" count="55" uniqueCount="32">
  <si>
    <t>V0</t>
  </si>
  <si>
    <t>T</t>
  </si>
  <si>
    <t>r</t>
  </si>
  <si>
    <t>sigma_v</t>
  </si>
  <si>
    <t>sigma_e</t>
  </si>
  <si>
    <t>E_0</t>
  </si>
  <si>
    <t>d1</t>
  </si>
  <si>
    <t>d2</t>
  </si>
  <si>
    <t>Market value of debt</t>
  </si>
  <si>
    <t>PV(market value)</t>
  </si>
  <si>
    <t>Expected loss</t>
  </si>
  <si>
    <t>PD</t>
  </si>
  <si>
    <t>Recovery rate</t>
  </si>
  <si>
    <t>Constraint</t>
  </si>
  <si>
    <t>Merton model</t>
  </si>
  <si>
    <t>Ticker</t>
  </si>
  <si>
    <t>Market cap</t>
  </si>
  <si>
    <t>ICE US</t>
  </si>
  <si>
    <t>VOD LN</t>
  </si>
  <si>
    <t>VOW GR</t>
  </si>
  <si>
    <t>SIE GR</t>
  </si>
  <si>
    <t>PFE US</t>
  </si>
  <si>
    <t>Volatility</t>
  </si>
  <si>
    <t>Book value debt</t>
  </si>
  <si>
    <t xml:space="preserve"> ==&gt; seems to low</t>
  </si>
  <si>
    <t>OK</t>
  </si>
  <si>
    <t>NOK</t>
  </si>
  <si>
    <t>Comment</t>
  </si>
  <si>
    <t>Chechkbox</t>
  </si>
  <si>
    <t>1 year euribor / german bund</t>
  </si>
  <si>
    <t>http://breakingdownfinance.com</t>
  </si>
  <si>
    <t>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</si>
</sst>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0.0%"/>
    <numFmt numFmtId="165" formatCode="0.00000%"/>
    <numFmt numFmtId="168" formatCode="0.000"/>
  </numFmts>
  <fonts count="7" x14ac:knownFonts="1"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A3B78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/>
    <xf numFmtId="44" fontId="0" fillId="0" borderId="0" xfId="4" applyFont="1"/>
    <xf numFmtId="164" fontId="0" fillId="0" borderId="0" xfId="3" applyNumberFormat="1" applyFont="1"/>
    <xf numFmtId="10" fontId="0" fillId="0" borderId="0" xfId="3" applyNumberFormat="1" applyFont="1"/>
    <xf numFmtId="0" fontId="0" fillId="4" borderId="0" xfId="0" applyFill="1"/>
    <xf numFmtId="44" fontId="0" fillId="4" borderId="0" xfId="4" applyFont="1" applyFill="1"/>
    <xf numFmtId="0" fontId="0" fillId="0" borderId="2" xfId="0" applyBorder="1"/>
    <xf numFmtId="44" fontId="0" fillId="0" borderId="2" xfId="4" applyFont="1" applyBorder="1"/>
    <xf numFmtId="164" fontId="0" fillId="0" borderId="2" xfId="3" applyNumberFormat="1" applyFont="1" applyBorder="1"/>
    <xf numFmtId="44" fontId="0" fillId="4" borderId="2" xfId="4" applyFont="1" applyFill="1" applyBorder="1"/>
    <xf numFmtId="165" fontId="0" fillId="0" borderId="0" xfId="3" applyNumberFormat="1" applyFont="1"/>
    <xf numFmtId="0" fontId="0" fillId="5" borderId="0" xfId="0" applyFill="1"/>
    <xf numFmtId="0" fontId="6" fillId="5" borderId="0" xfId="5" applyFill="1"/>
    <xf numFmtId="0" fontId="5" fillId="5" borderId="3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/>
    </xf>
    <xf numFmtId="10" fontId="4" fillId="6" borderId="0" xfId="3" applyNumberFormat="1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/>
    </xf>
    <xf numFmtId="2" fontId="4" fillId="6" borderId="0" xfId="0" applyNumberFormat="1" applyFont="1" applyFill="1" applyBorder="1" applyAlignment="1">
      <alignment horizontal="center" vertical="center"/>
    </xf>
    <xf numFmtId="0" fontId="2" fillId="3" borderId="1" xfId="2" applyAlignment="1">
      <alignment horizontal="center"/>
    </xf>
    <xf numFmtId="9" fontId="2" fillId="3" borderId="1" xfId="2" applyNumberFormat="1" applyAlignment="1">
      <alignment horizontal="center"/>
    </xf>
    <xf numFmtId="0" fontId="0" fillId="5" borderId="0" xfId="0" applyFill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" fillId="2" borderId="1" xfId="1" applyBorder="1" applyAlignment="1">
      <alignment horizontal="center"/>
    </xf>
    <xf numFmtId="10" fontId="1" fillId="2" borderId="1" xfId="1" applyNumberFormat="1" applyBorder="1" applyAlignment="1">
      <alignment horizontal="center"/>
    </xf>
    <xf numFmtId="2" fontId="5" fillId="5" borderId="5" xfId="1" applyNumberFormat="1" applyFont="1" applyFill="1" applyBorder="1" applyAlignment="1">
      <alignment horizontal="center"/>
    </xf>
    <xf numFmtId="2" fontId="5" fillId="5" borderId="7" xfId="1" applyNumberFormat="1" applyFont="1" applyFill="1" applyBorder="1" applyAlignment="1">
      <alignment horizontal="center"/>
    </xf>
    <xf numFmtId="168" fontId="1" fillId="2" borderId="1" xfId="1" applyNumberFormat="1" applyBorder="1" applyAlignment="1">
      <alignment horizontal="center"/>
    </xf>
    <xf numFmtId="2" fontId="1" fillId="2" borderId="1" xfId="1" applyNumberFormat="1" applyBorder="1" applyAlignment="1">
      <alignment horizontal="center"/>
    </xf>
  </cellXfs>
  <cellStyles count="6">
    <cellStyle name="Currency" xfId="4" builtinId="4"/>
    <cellStyle name="Hyperlink" xfId="5" builtinId="8"/>
    <cellStyle name="Input" xfId="2" builtinId="20"/>
    <cellStyle name="Neutral" xfId="1" builtinId="2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2466975</xdr:colOff>
      <xdr:row>2</xdr:row>
      <xdr:rowOff>130193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0"/>
          <a:ext cx="2466975" cy="511193"/>
        </a:xfrm>
        <a:prstGeom prst="rect">
          <a:avLst/>
        </a:prstGeom>
      </xdr:spPr>
    </xdr:pic>
    <xdr:clientData/>
  </xdr:twoCellAnchor>
  <xdr:twoCellAnchor editAs="oneCell">
    <xdr:from>
      <xdr:col>4</xdr:col>
      <xdr:colOff>161925</xdr:colOff>
      <xdr:row>2</xdr:row>
      <xdr:rowOff>171450</xdr:rowOff>
    </xdr:from>
    <xdr:to>
      <xdr:col>13</xdr:col>
      <xdr:colOff>266002</xdr:colOff>
      <xdr:row>32</xdr:row>
      <xdr:rowOff>189784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33925" y="552450"/>
          <a:ext cx="5590477" cy="5733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breakingdownfinance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28"/>
  <sheetViews>
    <sheetView tabSelected="1" workbookViewId="0"/>
  </sheetViews>
  <sheetFormatPr defaultRowHeight="15" x14ac:dyDescent="0.25"/>
  <cols>
    <col min="1" max="1" width="9.140625" style="11"/>
    <col min="2" max="2" width="41.140625" style="11" customWidth="1"/>
    <col min="3" max="16384" width="9.140625" style="11"/>
  </cols>
  <sheetData>
    <row r="4" spans="2:3" x14ac:dyDescent="0.25">
      <c r="B4" s="12" t="s">
        <v>30</v>
      </c>
    </row>
    <row r="7" spans="2:3" x14ac:dyDescent="0.25">
      <c r="B7" s="13" t="s">
        <v>14</v>
      </c>
      <c r="C7" s="13"/>
    </row>
    <row r="8" spans="2:3" x14ac:dyDescent="0.25">
      <c r="B8" s="14"/>
      <c r="C8" s="14"/>
    </row>
    <row r="9" spans="2:3" x14ac:dyDescent="0.25">
      <c r="B9" s="18" t="s">
        <v>5</v>
      </c>
      <c r="C9" s="18">
        <v>3</v>
      </c>
    </row>
    <row r="10" spans="2:3" x14ac:dyDescent="0.25">
      <c r="B10" s="18" t="s">
        <v>31</v>
      </c>
      <c r="C10" s="18">
        <v>14</v>
      </c>
    </row>
    <row r="11" spans="2:3" x14ac:dyDescent="0.25">
      <c r="B11" s="18" t="s">
        <v>1</v>
      </c>
      <c r="C11" s="18">
        <v>1</v>
      </c>
    </row>
    <row r="12" spans="2:3" x14ac:dyDescent="0.25">
      <c r="B12" s="18" t="s">
        <v>2</v>
      </c>
      <c r="C12" s="19">
        <v>0.03</v>
      </c>
    </row>
    <row r="13" spans="2:3" x14ac:dyDescent="0.25">
      <c r="B13" s="18" t="s">
        <v>4</v>
      </c>
      <c r="C13" s="19">
        <v>0.5</v>
      </c>
    </row>
    <row r="14" spans="2:3" x14ac:dyDescent="0.25">
      <c r="B14" s="20"/>
      <c r="C14" s="20"/>
    </row>
    <row r="15" spans="2:3" x14ac:dyDescent="0.25">
      <c r="B15" s="21" t="s">
        <v>13</v>
      </c>
      <c r="C15" s="25">
        <f>C20*C13</f>
        <v>1.5000000233766739</v>
      </c>
    </row>
    <row r="16" spans="2:3" x14ac:dyDescent="0.25">
      <c r="B16" s="22" t="s">
        <v>13</v>
      </c>
      <c r="C16" s="26">
        <f>C18*C19*NORMSDIST(C21)</f>
        <v>1.4999992491487868</v>
      </c>
    </row>
    <row r="17" spans="2:3" x14ac:dyDescent="0.25">
      <c r="B17" s="20"/>
      <c r="C17" s="20"/>
    </row>
    <row r="18" spans="2:3" x14ac:dyDescent="0.25">
      <c r="B18" s="23" t="s">
        <v>0</v>
      </c>
      <c r="C18" s="28">
        <v>16.578942583095763</v>
      </c>
    </row>
    <row r="19" spans="2:3" x14ac:dyDescent="0.25">
      <c r="B19" s="23" t="s">
        <v>3</v>
      </c>
      <c r="C19" s="24">
        <v>9.1697231355066397E-2</v>
      </c>
    </row>
    <row r="20" spans="2:3" x14ac:dyDescent="0.25">
      <c r="B20" s="23" t="s">
        <v>5</v>
      </c>
      <c r="C20" s="23">
        <f>C18*NORMSDIST(C21)-C10*EXP(-C12*C11)*NORMSDIST((C22))</f>
        <v>3.0000000467533479</v>
      </c>
    </row>
    <row r="21" spans="2:3" x14ac:dyDescent="0.25">
      <c r="B21" s="23" t="s">
        <v>6</v>
      </c>
      <c r="C21" s="27">
        <f>(LN(C18/C10)+(C12+C19^2/2)*C11)/(C19*SQRT(C11))</f>
        <v>2.2168633613067628</v>
      </c>
    </row>
    <row r="22" spans="2:3" x14ac:dyDescent="0.25">
      <c r="B22" s="23" t="s">
        <v>7</v>
      </c>
      <c r="C22" s="27">
        <f>C21-C19*SQRT(C11)</f>
        <v>2.1251661299516962</v>
      </c>
    </row>
    <row r="23" spans="2:3" x14ac:dyDescent="0.25">
      <c r="B23" s="20"/>
      <c r="C23" s="20"/>
    </row>
    <row r="24" spans="2:3" x14ac:dyDescent="0.25">
      <c r="B24" s="16" t="s">
        <v>8</v>
      </c>
      <c r="C24" s="17">
        <f>C18-C20</f>
        <v>13.578942536342415</v>
      </c>
    </row>
    <row r="25" spans="2:3" x14ac:dyDescent="0.25">
      <c r="B25" s="16" t="s">
        <v>9</v>
      </c>
      <c r="C25" s="17">
        <f>C10*EXP(-C12*C11)</f>
        <v>13.586237469679114</v>
      </c>
    </row>
    <row r="26" spans="2:3" x14ac:dyDescent="0.25">
      <c r="B26" s="16" t="s">
        <v>10</v>
      </c>
      <c r="C26" s="15">
        <f>(C25-C24)/C25</f>
        <v>5.3693550940640236E-4</v>
      </c>
    </row>
    <row r="27" spans="2:3" x14ac:dyDescent="0.25">
      <c r="B27" s="16" t="s">
        <v>11</v>
      </c>
      <c r="C27" s="15">
        <f>NORMSDIST(-C22)</f>
        <v>1.678637656650207E-2</v>
      </c>
    </row>
    <row r="28" spans="2:3" x14ac:dyDescent="0.25">
      <c r="B28" s="16" t="s">
        <v>12</v>
      </c>
      <c r="C28" s="15">
        <f>(C27-C26)/C27</f>
        <v>0.96801361465476243</v>
      </c>
    </row>
  </sheetData>
  <mergeCells count="1">
    <mergeCell ref="B7:C7"/>
  </mergeCells>
  <hyperlinks>
    <hyperlink ref="B4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B12" sqref="B12"/>
    </sheetView>
  </sheetViews>
  <sheetFormatPr defaultRowHeight="15" x14ac:dyDescent="0.25"/>
  <cols>
    <col min="1" max="1" width="15.42578125" bestFit="1" customWidth="1"/>
    <col min="2" max="3" width="18.85546875" bestFit="1" customWidth="1"/>
    <col min="4" max="4" width="19.85546875" bestFit="1" customWidth="1"/>
    <col min="5" max="5" width="18.85546875" bestFit="1" customWidth="1"/>
    <col min="6" max="6" width="19.85546875" bestFit="1" customWidth="1"/>
    <col min="7" max="7" width="19.85546875" customWidth="1"/>
    <col min="8" max="8" width="27.28515625" bestFit="1" customWidth="1"/>
  </cols>
  <sheetData>
    <row r="1" spans="1:8" x14ac:dyDescent="0.25">
      <c r="A1" t="s">
        <v>15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s="6" t="s">
        <v>28</v>
      </c>
      <c r="H1" t="s">
        <v>27</v>
      </c>
    </row>
    <row r="2" spans="1:8" x14ac:dyDescent="0.25">
      <c r="A2" t="s">
        <v>16</v>
      </c>
      <c r="B2" s="1" t="e">
        <f ca="1">_xll.BDP(B1&amp;" equity","CUR_MKT_CAP")</f>
        <v>#NAME?</v>
      </c>
      <c r="C2" s="1" t="e">
        <f ca="1">_xll.BDP(C1&amp;" equity","CUR_MKT_CAP")</f>
        <v>#NAME?</v>
      </c>
      <c r="D2" s="1" t="e">
        <f ca="1">_xll.BDP(D1&amp;" equity","CUR_MKT_CAP")</f>
        <v>#NAME?</v>
      </c>
      <c r="E2" s="1" t="e">
        <f ca="1">_xll.BDP(E1&amp;" equity","CUR_MKT_CAP")</f>
        <v>#NAME?</v>
      </c>
      <c r="F2" s="1" t="e">
        <f ca="1">_xll.BDP(F1&amp;" equity","CUR_MKT_CAP")</f>
        <v>#NAME?</v>
      </c>
      <c r="G2" s="7" t="s">
        <v>25</v>
      </c>
    </row>
    <row r="3" spans="1:8" x14ac:dyDescent="0.25">
      <c r="A3" t="s">
        <v>22</v>
      </c>
      <c r="B3" s="2" t="e">
        <f ca="1">_xll.BDP(B1&amp;" equity","Volatility_90D")/100</f>
        <v>#NAME?</v>
      </c>
      <c r="C3" s="2" t="e">
        <f ca="1">_xll.BDP(C1&amp;" equity","Volatility_90D")/100</f>
        <v>#NAME?</v>
      </c>
      <c r="D3" s="2" t="e">
        <f ca="1">_xll.BDP(D1&amp;" equity","Volatility_90D")/100</f>
        <v>#NAME?</v>
      </c>
      <c r="E3" s="2" t="e">
        <f ca="1">_xll.BDP(E1&amp;" equity","Volatility_90D")/100</f>
        <v>#NAME?</v>
      </c>
      <c r="F3" s="2" t="e">
        <f ca="1">_xll.BDP(F1&amp;" equity","Volatility_90D")/100</f>
        <v>#NAME?</v>
      </c>
      <c r="G3" s="8" t="s">
        <v>25</v>
      </c>
    </row>
    <row r="4" spans="1:8" x14ac:dyDescent="0.25">
      <c r="A4" s="4" t="s">
        <v>23</v>
      </c>
      <c r="B4" s="5" t="e">
        <f ca="1">_xll.BDP(B1&amp;" equity","BS_ST_BORROW")+_xll.BDP(B1&amp;" equity","BS_LT_BORROW")</f>
        <v>#NAME?</v>
      </c>
      <c r="C4" s="5" t="e">
        <f ca="1">_xll.BDP(C1&amp;" equity","BS_ST_BORROW")+_xll.BDP(C1&amp;" equity","BS_LT_BORROW")</f>
        <v>#NAME?</v>
      </c>
      <c r="D4" s="5" t="e">
        <f ca="1">_xll.BDP(D1&amp;" equity","BS_ST_BORROW")+_xll.BDP(D1&amp;" equity","BS_LT_BORROW")</f>
        <v>#NAME?</v>
      </c>
      <c r="E4" s="5" t="e">
        <f ca="1">_xll.BDP(E1&amp;" equity","BS_ST_BORROW")+_xll.BDP(E1&amp;" equity","BS_LT_BORROW")</f>
        <v>#NAME?</v>
      </c>
      <c r="F4" s="5" t="e">
        <f ca="1">_xll.BDP(F1&amp;" equity","BS_ST_BORROW")+_xll.BDP(F1&amp;" equity","BS_LT_BORROW")</f>
        <v>#NAME?</v>
      </c>
      <c r="G4" s="9" t="s">
        <v>26</v>
      </c>
      <c r="H4" t="s">
        <v>24</v>
      </c>
    </row>
    <row r="5" spans="1:8" x14ac:dyDescent="0.25">
      <c r="A5" t="s">
        <v>1</v>
      </c>
      <c r="B5">
        <v>1</v>
      </c>
      <c r="C5">
        <v>1</v>
      </c>
      <c r="D5">
        <v>1</v>
      </c>
      <c r="E5">
        <v>1</v>
      </c>
      <c r="F5">
        <v>1</v>
      </c>
      <c r="G5" s="6"/>
    </row>
    <row r="6" spans="1:8" x14ac:dyDescent="0.25">
      <c r="A6" t="s">
        <v>2</v>
      </c>
      <c r="H6" t="s">
        <v>29</v>
      </c>
    </row>
    <row r="7" spans="1:8" x14ac:dyDescent="0.25">
      <c r="B7" s="1"/>
      <c r="D7" s="10"/>
    </row>
    <row r="11" spans="1:8" x14ac:dyDescent="0.25">
      <c r="A11" t="s">
        <v>15</v>
      </c>
      <c r="B11" t="s">
        <v>17</v>
      </c>
      <c r="C11" t="s">
        <v>18</v>
      </c>
      <c r="D11" t="s">
        <v>19</v>
      </c>
      <c r="E11" t="s">
        <v>20</v>
      </c>
      <c r="F11" t="s">
        <v>21</v>
      </c>
      <c r="G11" s="6" t="s">
        <v>28</v>
      </c>
      <c r="H11" t="s">
        <v>27</v>
      </c>
    </row>
    <row r="12" spans="1:8" x14ac:dyDescent="0.25">
      <c r="A12" t="s">
        <v>16</v>
      </c>
      <c r="B12" s="1">
        <v>25117746328.319996</v>
      </c>
      <c r="C12" s="1">
        <v>61030711671.670006</v>
      </c>
      <c r="D12" s="1">
        <v>108178542176.81883</v>
      </c>
      <c r="E12" s="1">
        <v>85377709999.999985</v>
      </c>
      <c r="F12" s="1">
        <v>210552038389.62</v>
      </c>
      <c r="G12" s="6" t="s">
        <v>25</v>
      </c>
    </row>
    <row r="13" spans="1:8" x14ac:dyDescent="0.25">
      <c r="A13" t="s">
        <v>22</v>
      </c>
      <c r="B13" s="3">
        <v>0.21415731703880531</v>
      </c>
      <c r="C13" s="3">
        <v>0.19245509999999999</v>
      </c>
      <c r="D13" s="3">
        <v>0.2855067</v>
      </c>
      <c r="E13" s="3">
        <v>0.23772570000000001</v>
      </c>
      <c r="F13" s="3">
        <v>0.16382635810528665</v>
      </c>
      <c r="G13" s="6" t="s">
        <v>25</v>
      </c>
    </row>
    <row r="14" spans="1:8" x14ac:dyDescent="0.25">
      <c r="A14" t="s">
        <v>23</v>
      </c>
      <c r="B14" s="1">
        <v>4289</v>
      </c>
      <c r="C14" s="1">
        <v>29201</v>
      </c>
      <c r="D14" s="1">
        <v>133980</v>
      </c>
      <c r="E14" s="1">
        <v>22663</v>
      </c>
      <c r="F14" s="1">
        <v>36682</v>
      </c>
      <c r="G14" s="6" t="s">
        <v>26</v>
      </c>
      <c r="H14" t="s">
        <v>24</v>
      </c>
    </row>
    <row r="15" spans="1:8" x14ac:dyDescent="0.25">
      <c r="A15" t="s">
        <v>1</v>
      </c>
      <c r="B15">
        <v>1</v>
      </c>
      <c r="C15">
        <v>1</v>
      </c>
      <c r="D15">
        <v>1</v>
      </c>
      <c r="E15">
        <v>1</v>
      </c>
      <c r="F15">
        <v>1</v>
      </c>
      <c r="G15" s="6"/>
    </row>
    <row r="16" spans="1:8" x14ac:dyDescent="0.25">
      <c r="A16" t="s">
        <v>2</v>
      </c>
      <c r="G16" s="6"/>
      <c r="H16" t="s">
        <v>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Baseline merton model</vt:lpstr>
      <vt:lpstr>Input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2015-04-29T19:46:25Z</dcterms:created>
  <dcterms:modified xsi:type="dcterms:W3CDTF">2015-05-07T15:27:53Z</dcterms:modified>
</cp:coreProperties>
</file>