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972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29" i="1"/>
  <c r="F31" i="1" s="1"/>
  <c r="F30" i="1"/>
  <c r="F28" i="1"/>
  <c r="F27" i="1"/>
  <c r="C35" i="1"/>
  <c r="F40" i="1" s="1"/>
  <c r="C36" i="1"/>
  <c r="C37" i="1"/>
  <c r="F42" i="1" s="1"/>
  <c r="C38" i="1"/>
  <c r="C34" i="1"/>
  <c r="F39" i="1" s="1"/>
  <c r="C28" i="1"/>
  <c r="C27" i="1"/>
  <c r="C26" i="1"/>
  <c r="C29" i="1" s="1"/>
  <c r="F38" i="1" s="1"/>
  <c r="C25" i="1"/>
  <c r="F33" i="1" l="1"/>
  <c r="F43" i="1" s="1"/>
  <c r="F45" i="1"/>
  <c r="F35" i="1"/>
</calcChain>
</file>

<file path=xl/sharedStrings.xml><?xml version="1.0" encoding="utf-8"?>
<sst xmlns="http://schemas.openxmlformats.org/spreadsheetml/2006/main" count="42" uniqueCount="38">
  <si>
    <t>http://breakingdownfinance.com</t>
  </si>
  <si>
    <t>Replacement Project Analysis</t>
  </si>
  <si>
    <t>Depreciation</t>
  </si>
  <si>
    <t>TNOCF</t>
  </si>
  <si>
    <t>IRR</t>
  </si>
  <si>
    <t>Year</t>
  </si>
  <si>
    <t>Existing machine</t>
  </si>
  <si>
    <t>New machine</t>
  </si>
  <si>
    <t>Year 1</t>
  </si>
  <si>
    <t>Year 2</t>
  </si>
  <si>
    <t>Year 3</t>
  </si>
  <si>
    <t>Year 4</t>
  </si>
  <si>
    <t>Year 5</t>
  </si>
  <si>
    <t>Fixed Capital Investment</t>
  </si>
  <si>
    <t>Reduction in annual operating costs</t>
  </si>
  <si>
    <t>Marginal tax rate</t>
  </si>
  <si>
    <t>Current Salvage value</t>
  </si>
  <si>
    <t>Salvage value at end of useful life</t>
  </si>
  <si>
    <t>Increase in Net Working Capital</t>
  </si>
  <si>
    <t>MACRS 3Y</t>
  </si>
  <si>
    <t>Initial investment outlay</t>
  </si>
  <si>
    <t>Operating cash flows</t>
  </si>
  <si>
    <t>Terminal year cash flow</t>
  </si>
  <si>
    <t>FCInv</t>
  </si>
  <si>
    <t>WCInv</t>
  </si>
  <si>
    <t>Sale old machine</t>
  </si>
  <si>
    <t>Tax old machine</t>
  </si>
  <si>
    <t>Current Book value</t>
  </si>
  <si>
    <t>Cash flow</t>
  </si>
  <si>
    <t>Salvage value machine after 5 years</t>
  </si>
  <si>
    <t>sale new machine</t>
  </si>
  <si>
    <t>Net Working Capital Investment</t>
  </si>
  <si>
    <t>Profit on Salvage new machine</t>
  </si>
  <si>
    <t>Profit on Salvage old machine</t>
  </si>
  <si>
    <t>Tax</t>
  </si>
  <si>
    <t>Description</t>
  </si>
  <si>
    <t>Value</t>
  </si>
  <si>
    <t>NPV (11,5%)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</si>
</sst>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7" formatCode="[$$-409]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2A3B78"/>
      <name val="Calibri"/>
      <family val="2"/>
      <scheme val="minor"/>
    </font>
    <font>
      <b/>
      <sz val="11"/>
      <color rgb="FF2A3B78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0" fillId="2" borderId="0" xfId="0" applyFill="1"/>
    <xf numFmtId="10" fontId="1" fillId="2" borderId="0" xfId="1" applyNumberFormat="1" applyFont="1" applyFill="1"/>
    <xf numFmtId="0" fontId="3" fillId="2" borderId="0" xfId="2" applyFill="1"/>
    <xf numFmtId="164" fontId="4" fillId="2" borderId="0" xfId="1" applyNumberFormat="1" applyFont="1" applyFill="1" applyBorder="1" applyAlignment="1">
      <alignment horizontal="center"/>
    </xf>
    <xf numFmtId="0" fontId="0" fillId="2" borderId="0" xfId="0" applyFill="1" applyBorder="1"/>
    <xf numFmtId="164" fontId="4" fillId="2" borderId="0" xfId="1" applyNumberFormat="1" applyFont="1" applyFill="1" applyBorder="1" applyAlignment="1">
      <alignment horizontal="center"/>
    </xf>
    <xf numFmtId="0" fontId="2" fillId="2" borderId="0" xfId="0" applyFont="1" applyFill="1"/>
    <xf numFmtId="0" fontId="0" fillId="2" borderId="1" xfId="0" applyFill="1" applyBorder="1"/>
    <xf numFmtId="167" fontId="0" fillId="2" borderId="0" xfId="0" applyNumberFormat="1" applyFill="1" applyAlignment="1">
      <alignment horizontal="center"/>
    </xf>
    <xf numFmtId="167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9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2" applyFill="1" applyAlignment="1">
      <alignment horizontal="center"/>
    </xf>
    <xf numFmtId="0" fontId="6" fillId="2" borderId="0" xfId="0" applyFont="1" applyFill="1"/>
    <xf numFmtId="0" fontId="6" fillId="2" borderId="1" xfId="0" applyFont="1" applyFill="1" applyBorder="1"/>
    <xf numFmtId="167" fontId="0" fillId="2" borderId="0" xfId="0" applyNumberFormat="1" applyFill="1" applyBorder="1" applyAlignment="1">
      <alignment horizontal="center"/>
    </xf>
    <xf numFmtId="0" fontId="5" fillId="2" borderId="2" xfId="0" applyFont="1" applyFill="1" applyBorder="1"/>
    <xf numFmtId="167" fontId="5" fillId="2" borderId="2" xfId="0" applyNumberFormat="1" applyFont="1" applyFill="1" applyBorder="1" applyAlignment="1">
      <alignment horizontal="center"/>
    </xf>
    <xf numFmtId="10" fontId="5" fillId="2" borderId="2" xfId="0" applyNumberFormat="1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2</xdr:col>
      <xdr:colOff>308289</xdr:colOff>
      <xdr:row>3</xdr:row>
      <xdr:rowOff>28656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400050"/>
          <a:ext cx="2514951" cy="581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7"/>
  <sheetViews>
    <sheetView tabSelected="1" zoomScale="80" zoomScaleNormal="80" workbookViewId="0">
      <selection activeCell="I9" sqref="I9"/>
    </sheetView>
  </sheetViews>
  <sheetFormatPr defaultColWidth="8.88671875" defaultRowHeight="14.4" x14ac:dyDescent="0.3"/>
  <cols>
    <col min="1" max="1" width="8.88671875" style="1"/>
    <col min="2" max="2" width="33" style="1" customWidth="1"/>
    <col min="3" max="3" width="11" style="13" bestFit="1" customWidth="1"/>
    <col min="4" max="4" width="10.33203125" style="1" bestFit="1" customWidth="1"/>
    <col min="5" max="5" width="32" style="1" bestFit="1" customWidth="1"/>
    <col min="6" max="6" width="23" style="1" customWidth="1"/>
    <col min="7" max="7" width="10.33203125" style="1" bestFit="1" customWidth="1"/>
    <col min="8" max="8" width="7.6640625" style="1" customWidth="1"/>
    <col min="9" max="16384" width="8.88671875" style="1"/>
  </cols>
  <sheetData>
    <row r="2" spans="2:8" x14ac:dyDescent="0.3">
      <c r="E2" s="2"/>
      <c r="F2" s="2"/>
    </row>
    <row r="3" spans="2:8" x14ac:dyDescent="0.3">
      <c r="E3" s="2"/>
      <c r="F3" s="2"/>
    </row>
    <row r="4" spans="2:8" x14ac:dyDescent="0.3">
      <c r="B4" s="3" t="s">
        <v>0</v>
      </c>
      <c r="C4" s="14"/>
      <c r="E4" s="2"/>
      <c r="F4" s="2"/>
    </row>
    <row r="6" spans="2:8" ht="21" x14ac:dyDescent="0.4">
      <c r="B6" s="6" t="s">
        <v>1</v>
      </c>
      <c r="C6" s="6"/>
      <c r="D6" s="6"/>
      <c r="E6" s="6"/>
      <c r="F6" s="6"/>
      <c r="G6" s="6"/>
      <c r="H6" s="4"/>
    </row>
    <row r="8" spans="2:8" x14ac:dyDescent="0.3">
      <c r="B8" s="8" t="s">
        <v>6</v>
      </c>
      <c r="C8" s="11"/>
      <c r="E8" s="8" t="s">
        <v>7</v>
      </c>
      <c r="F8" s="11"/>
    </row>
    <row r="9" spans="2:8" x14ac:dyDescent="0.3">
      <c r="B9" s="1" t="s">
        <v>2</v>
      </c>
      <c r="C9" s="9">
        <v>1000</v>
      </c>
      <c r="E9" s="5" t="s">
        <v>13</v>
      </c>
      <c r="F9" s="9">
        <v>24000</v>
      </c>
    </row>
    <row r="10" spans="2:8" x14ac:dyDescent="0.3">
      <c r="B10" s="1" t="s">
        <v>27</v>
      </c>
      <c r="C10" s="9">
        <v>5000</v>
      </c>
      <c r="E10" s="5"/>
      <c r="F10" s="9"/>
    </row>
    <row r="11" spans="2:8" x14ac:dyDescent="0.3">
      <c r="B11" s="1" t="s">
        <v>16</v>
      </c>
      <c r="C11" s="9">
        <v>2000</v>
      </c>
      <c r="E11" s="1" t="s">
        <v>2</v>
      </c>
      <c r="F11" s="9" t="s">
        <v>19</v>
      </c>
    </row>
    <row r="12" spans="2:8" x14ac:dyDescent="0.3">
      <c r="B12" s="8" t="s">
        <v>17</v>
      </c>
      <c r="C12" s="11">
        <v>0</v>
      </c>
      <c r="F12" s="13"/>
    </row>
    <row r="13" spans="2:8" x14ac:dyDescent="0.3">
      <c r="C13" s="1"/>
      <c r="E13" s="1" t="s">
        <v>8</v>
      </c>
      <c r="F13" s="9">
        <v>7920</v>
      </c>
    </row>
    <row r="14" spans="2:8" x14ac:dyDescent="0.3">
      <c r="B14" s="1" t="s">
        <v>15</v>
      </c>
      <c r="C14" s="12">
        <v>0.4</v>
      </c>
      <c r="E14" s="1" t="s">
        <v>9</v>
      </c>
      <c r="F14" s="9">
        <v>10800</v>
      </c>
    </row>
    <row r="15" spans="2:8" x14ac:dyDescent="0.3">
      <c r="C15" s="1"/>
      <c r="E15" s="1" t="s">
        <v>10</v>
      </c>
      <c r="F15" s="9">
        <v>3600</v>
      </c>
    </row>
    <row r="16" spans="2:8" x14ac:dyDescent="0.3">
      <c r="C16" s="1"/>
      <c r="E16" s="1" t="s">
        <v>11</v>
      </c>
      <c r="F16" s="9">
        <v>1680</v>
      </c>
    </row>
    <row r="17" spans="2:6" x14ac:dyDescent="0.3">
      <c r="C17" s="1"/>
      <c r="E17" s="1" t="s">
        <v>12</v>
      </c>
      <c r="F17" s="9">
        <v>0</v>
      </c>
    </row>
    <row r="18" spans="2:6" x14ac:dyDescent="0.3">
      <c r="C18" s="1"/>
      <c r="F18" s="9"/>
    </row>
    <row r="19" spans="2:6" x14ac:dyDescent="0.3">
      <c r="C19" s="1"/>
      <c r="E19" s="1" t="s">
        <v>29</v>
      </c>
      <c r="F19" s="9">
        <v>4000</v>
      </c>
    </row>
    <row r="20" spans="2:6" x14ac:dyDescent="0.3">
      <c r="C20" s="1"/>
      <c r="E20" s="1" t="s">
        <v>18</v>
      </c>
      <c r="F20" s="9">
        <v>3000</v>
      </c>
    </row>
    <row r="21" spans="2:6" x14ac:dyDescent="0.3">
      <c r="C21" s="1"/>
      <c r="E21" s="8" t="s">
        <v>14</v>
      </c>
      <c r="F21" s="10">
        <v>-6000</v>
      </c>
    </row>
    <row r="22" spans="2:6" x14ac:dyDescent="0.3">
      <c r="C22" s="1"/>
    </row>
    <row r="23" spans="2:6" x14ac:dyDescent="0.3">
      <c r="B23" s="7" t="s">
        <v>20</v>
      </c>
      <c r="E23" s="7" t="s">
        <v>22</v>
      </c>
    </row>
    <row r="24" spans="2:6" x14ac:dyDescent="0.3">
      <c r="C24" s="1"/>
    </row>
    <row r="25" spans="2:6" x14ac:dyDescent="0.3">
      <c r="B25" s="1" t="s">
        <v>23</v>
      </c>
      <c r="C25" s="17">
        <f>F9</f>
        <v>24000</v>
      </c>
      <c r="E25" s="8" t="s">
        <v>35</v>
      </c>
      <c r="F25" s="11" t="s">
        <v>36</v>
      </c>
    </row>
    <row r="26" spans="2:6" x14ac:dyDescent="0.3">
      <c r="B26" s="1" t="s">
        <v>24</v>
      </c>
      <c r="C26" s="17">
        <f>F20</f>
        <v>3000</v>
      </c>
      <c r="E26" s="1" t="s">
        <v>25</v>
      </c>
      <c r="F26" s="17">
        <v>0</v>
      </c>
    </row>
    <row r="27" spans="2:6" x14ac:dyDescent="0.3">
      <c r="B27" s="1" t="s">
        <v>25</v>
      </c>
      <c r="C27" s="17">
        <f>-C11</f>
        <v>-2000</v>
      </c>
      <c r="E27" s="1" t="s">
        <v>30</v>
      </c>
      <c r="F27" s="17">
        <f>F19</f>
        <v>4000</v>
      </c>
    </row>
    <row r="28" spans="2:6" x14ac:dyDescent="0.3">
      <c r="B28" s="1" t="s">
        <v>26</v>
      </c>
      <c r="C28" s="10">
        <f>(C11-C10)*C14</f>
        <v>-1200</v>
      </c>
      <c r="E28" s="1" t="s">
        <v>31</v>
      </c>
      <c r="F28" s="17">
        <f>F20</f>
        <v>3000</v>
      </c>
    </row>
    <row r="29" spans="2:6" x14ac:dyDescent="0.3">
      <c r="C29" s="17">
        <f>-SUM(C25:C28)</f>
        <v>-23800</v>
      </c>
      <c r="E29" s="1" t="s">
        <v>32</v>
      </c>
      <c r="F29" s="17">
        <f>(F19-0)</f>
        <v>4000</v>
      </c>
    </row>
    <row r="30" spans="2:6" x14ac:dyDescent="0.3">
      <c r="E30" s="1" t="s">
        <v>33</v>
      </c>
      <c r="F30" s="17">
        <f>C12</f>
        <v>0</v>
      </c>
    </row>
    <row r="31" spans="2:6" x14ac:dyDescent="0.3">
      <c r="B31" s="7" t="s">
        <v>21</v>
      </c>
      <c r="E31" s="8" t="s">
        <v>34</v>
      </c>
      <c r="F31" s="10">
        <f>F29*C14</f>
        <v>1600</v>
      </c>
    </row>
    <row r="32" spans="2:6" x14ac:dyDescent="0.3">
      <c r="B32" s="7"/>
      <c r="F32" s="17"/>
    </row>
    <row r="33" spans="2:6" x14ac:dyDescent="0.3">
      <c r="B33" s="8" t="s">
        <v>5</v>
      </c>
      <c r="C33" s="11" t="s">
        <v>28</v>
      </c>
      <c r="E33" s="1" t="s">
        <v>3</v>
      </c>
      <c r="F33" s="17">
        <f>SUM(F26:F28)-F31</f>
        <v>5400</v>
      </c>
    </row>
    <row r="34" spans="2:6" x14ac:dyDescent="0.3">
      <c r="B34" s="15">
        <v>1</v>
      </c>
      <c r="C34" s="17">
        <f>-$F$21*(1-$C$14)+(F13-$C$9)*$C$14</f>
        <v>6368</v>
      </c>
    </row>
    <row r="35" spans="2:6" x14ac:dyDescent="0.3">
      <c r="B35" s="15">
        <v>2</v>
      </c>
      <c r="C35" s="17">
        <f>-$F$21*(1-$C$14)+(F14-$C$9)*$C$14</f>
        <v>7520</v>
      </c>
      <c r="E35" s="18" t="s">
        <v>37</v>
      </c>
      <c r="F35" s="19">
        <f>NPV(0.115,C34,C35,C36,C37,C38+F33)+C29</f>
        <v>-1197.2813539456474</v>
      </c>
    </row>
    <row r="36" spans="2:6" x14ac:dyDescent="0.3">
      <c r="B36" s="15">
        <v>3</v>
      </c>
      <c r="C36" s="17">
        <f>-$F$21*(1-$C$14)+(F15-$C$9)*$C$14</f>
        <v>4640</v>
      </c>
      <c r="F36" s="13"/>
    </row>
    <row r="37" spans="2:6" x14ac:dyDescent="0.3">
      <c r="B37" s="15">
        <v>4</v>
      </c>
      <c r="C37" s="17">
        <f>-$F$21*(1-$C$14)+(F16-$C$9)*$C$14</f>
        <v>3872</v>
      </c>
      <c r="E37" s="8" t="s">
        <v>5</v>
      </c>
      <c r="F37" s="8" t="s">
        <v>28</v>
      </c>
    </row>
    <row r="38" spans="2:6" x14ac:dyDescent="0.3">
      <c r="B38" s="16">
        <v>5</v>
      </c>
      <c r="C38" s="10">
        <f>-$F$21*(1-$C$14)+(F17-$C$9)*$C$14</f>
        <v>3200</v>
      </c>
      <c r="E38" s="13">
        <v>0</v>
      </c>
      <c r="F38" s="17">
        <f>C29</f>
        <v>-23800</v>
      </c>
    </row>
    <row r="39" spans="2:6" x14ac:dyDescent="0.3">
      <c r="E39" s="13">
        <v>1</v>
      </c>
      <c r="F39" s="17">
        <f>C34</f>
        <v>6368</v>
      </c>
    </row>
    <row r="40" spans="2:6" x14ac:dyDescent="0.3">
      <c r="E40" s="13">
        <v>2</v>
      </c>
      <c r="F40" s="17">
        <f>C35</f>
        <v>7520</v>
      </c>
    </row>
    <row r="41" spans="2:6" x14ac:dyDescent="0.3">
      <c r="B41" s="7"/>
      <c r="E41" s="13">
        <v>3</v>
      </c>
      <c r="F41" s="17">
        <f>C36</f>
        <v>4640</v>
      </c>
    </row>
    <row r="42" spans="2:6" x14ac:dyDescent="0.3">
      <c r="E42" s="13">
        <v>4</v>
      </c>
      <c r="F42" s="17">
        <f>C37</f>
        <v>3872</v>
      </c>
    </row>
    <row r="43" spans="2:6" x14ac:dyDescent="0.3">
      <c r="C43" s="1"/>
      <c r="E43" s="13">
        <v>5</v>
      </c>
      <c r="F43" s="17">
        <f>C38+F33</f>
        <v>8600</v>
      </c>
    </row>
    <row r="44" spans="2:6" x14ac:dyDescent="0.3">
      <c r="C44" s="1"/>
      <c r="F44" s="13"/>
    </row>
    <row r="45" spans="2:6" x14ac:dyDescent="0.3">
      <c r="C45" s="1"/>
      <c r="E45" s="18" t="s">
        <v>4</v>
      </c>
      <c r="F45" s="20">
        <f>IRR(F38:F43)</f>
        <v>9.463418389320255E-2</v>
      </c>
    </row>
    <row r="46" spans="2:6" x14ac:dyDescent="0.3">
      <c r="C46" s="1"/>
    </row>
    <row r="47" spans="2:6" x14ac:dyDescent="0.3">
      <c r="C47" s="1"/>
    </row>
  </sheetData>
  <mergeCells count="1">
    <mergeCell ref="B6:G6"/>
  </mergeCells>
  <hyperlinks>
    <hyperlink ref="B4" r:id="rId1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2017-11-22T14:40:06Z</dcterms:created>
  <dcterms:modified xsi:type="dcterms:W3CDTF">2019-08-15T12:57:14Z</dcterms:modified>
</cp:coreProperties>
</file>